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stio_actius\14 COORDINACIO MANT\Estudis previs\2025-334 servei mant bufants\"/>
    </mc:Choice>
  </mc:AlternateContent>
  <xr:revisionPtr revIDLastSave="29" documentId="13_ncr:1_{D259B79B-7E64-4469-83C4-61D464BD4D3E}" xr6:coauthVersionLast="47" xr6:coauthVersionMax="47" xr10:uidLastSave="{9503A545-EEB4-4D97-AF36-8C605F2C108D}"/>
  <bookViews>
    <workbookView xWindow="975" yWindow="660" windowWidth="20520" windowHeight="13545" xr2:uid="{00000000-000D-0000-FFFF-FFFF00000000}"/>
  </bookViews>
  <sheets>
    <sheet name="Qp simples" sheetId="7" r:id="rId1"/>
    <sheet name="QPREUS" sheetId="1" r:id="rId2"/>
    <sheet name="AMIDAMENT" sheetId="5" r:id="rId3"/>
    <sheet name="PRESSUPOST" sheetId="3" r:id="rId4"/>
  </sheets>
  <definedNames>
    <definedName name="_xlnm._FilterDatabase" localSheetId="2" hidden="1">AMIDAMENT!$I$5:$J$14</definedName>
    <definedName name="_xlnm.Print_Area" localSheetId="2">AMIDAMENT!$A$4:$G$27</definedName>
    <definedName name="_xlnm.Print_Area" localSheetId="3">PRESSUPOST!$A$4:$G$28</definedName>
    <definedName name="BAIXA_CAPITOL1" localSheetId="0">'Qp simples'!$L$5</definedName>
    <definedName name="BAIXA_CAPITOL1">QPREUS!#REF!</definedName>
    <definedName name="BAIXA_RECANVIS" localSheetId="0">'Qp simples'!$L$14</definedName>
    <definedName name="BAIXA_RECANVIS">QPREUS!#REF!</definedName>
    <definedName name="INCREMENT_2023" localSheetId="0">'Qp simples'!$E$2</definedName>
    <definedName name="INCREMENT_2023">QPREUS!#REF!</definedName>
    <definedName name="INCREMENT_2024" localSheetId="0">'Qp simples'!$F$2</definedName>
    <definedName name="INCREMENT_2024">QPREUS!#REF!</definedName>
    <definedName name="INCREMENT_2025" localSheetId="0">'Qp simples'!$G$2</definedName>
    <definedName name="INCREMENT_2025">QPREUS!#REF!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6" i="3"/>
  <c r="F6" i="3"/>
  <c r="F7" i="3"/>
  <c r="F8" i="3"/>
  <c r="F9" i="3"/>
  <c r="F10" i="3"/>
  <c r="F11" i="3"/>
  <c r="F12" i="3"/>
  <c r="F13" i="3"/>
  <c r="F14" i="3"/>
  <c r="F15" i="3"/>
  <c r="F16" i="3"/>
  <c r="E6" i="3"/>
  <c r="E7" i="3"/>
  <c r="E8" i="3"/>
  <c r="E9" i="3"/>
  <c r="E10" i="3"/>
  <c r="E11" i="3"/>
  <c r="E12" i="3"/>
  <c r="E13" i="3"/>
  <c r="E14" i="3"/>
  <c r="E15" i="3"/>
  <c r="E16" i="3"/>
  <c r="D6" i="3"/>
  <c r="D7" i="3"/>
  <c r="D8" i="3"/>
  <c r="D9" i="3"/>
  <c r="D10" i="3"/>
  <c r="D11" i="3"/>
  <c r="D12" i="3"/>
  <c r="D13" i="3"/>
  <c r="D14" i="3"/>
  <c r="D15" i="3"/>
  <c r="D16" i="3"/>
  <c r="I144" i="7" l="1"/>
  <c r="I155" i="7"/>
  <c r="F20" i="1" l="1"/>
  <c r="I157" i="7"/>
  <c r="I156" i="7"/>
  <c r="I151" i="7"/>
  <c r="E151" i="7"/>
  <c r="F151" i="7" s="1"/>
  <c r="G151" i="7" s="1"/>
  <c r="I150" i="7"/>
  <c r="E150" i="7"/>
  <c r="F150" i="7" s="1"/>
  <c r="G150" i="7" s="1"/>
  <c r="I149" i="7"/>
  <c r="E149" i="7"/>
  <c r="F149" i="7" s="1"/>
  <c r="G149" i="7" s="1"/>
  <c r="I148" i="7"/>
  <c r="E148" i="7"/>
  <c r="F148" i="7" s="1"/>
  <c r="G148" i="7" s="1"/>
  <c r="I147" i="7"/>
  <c r="E147" i="7"/>
  <c r="F147" i="7" s="1"/>
  <c r="G147" i="7" s="1"/>
  <c r="I146" i="7"/>
  <c r="E146" i="7"/>
  <c r="F146" i="7" s="1"/>
  <c r="G146" i="7" s="1"/>
  <c r="I145" i="7"/>
  <c r="E145" i="7"/>
  <c r="F145" i="7" s="1"/>
  <c r="G145" i="7" s="1"/>
  <c r="E144" i="7"/>
  <c r="F144" i="7" s="1"/>
  <c r="G144" i="7" s="1"/>
  <c r="I143" i="7"/>
  <c r="E143" i="7"/>
  <c r="F143" i="7" s="1"/>
  <c r="G143" i="7" s="1"/>
  <c r="I142" i="7"/>
  <c r="E142" i="7"/>
  <c r="F142" i="7" s="1"/>
  <c r="G142" i="7" s="1"/>
  <c r="I141" i="7"/>
  <c r="E141" i="7"/>
  <c r="F141" i="7" s="1"/>
  <c r="G141" i="7" s="1"/>
  <c r="I140" i="7"/>
  <c r="E140" i="7"/>
  <c r="F140" i="7" s="1"/>
  <c r="G140" i="7" s="1"/>
  <c r="I139" i="7"/>
  <c r="E139" i="7"/>
  <c r="F139" i="7" s="1"/>
  <c r="G139" i="7" s="1"/>
  <c r="I138" i="7"/>
  <c r="E138" i="7"/>
  <c r="F138" i="7" s="1"/>
  <c r="G138" i="7" s="1"/>
  <c r="I137" i="7"/>
  <c r="E137" i="7"/>
  <c r="F137" i="7" s="1"/>
  <c r="G137" i="7" s="1"/>
  <c r="I136" i="7"/>
  <c r="E136" i="7"/>
  <c r="F136" i="7" s="1"/>
  <c r="G136" i="7" s="1"/>
  <c r="I135" i="7"/>
  <c r="E135" i="7"/>
  <c r="F135" i="7" s="1"/>
  <c r="G135" i="7" s="1"/>
  <c r="I134" i="7"/>
  <c r="E134" i="7"/>
  <c r="F134" i="7" s="1"/>
  <c r="G134" i="7" s="1"/>
  <c r="I133" i="7"/>
  <c r="E133" i="7"/>
  <c r="F133" i="7" s="1"/>
  <c r="G133" i="7" s="1"/>
  <c r="I132" i="7"/>
  <c r="E132" i="7"/>
  <c r="F132" i="7" s="1"/>
  <c r="G132" i="7" s="1"/>
  <c r="I131" i="7"/>
  <c r="E131" i="7"/>
  <c r="F131" i="7" s="1"/>
  <c r="G131" i="7" s="1"/>
  <c r="I130" i="7"/>
  <c r="E130" i="7"/>
  <c r="F130" i="7" s="1"/>
  <c r="G130" i="7" s="1"/>
  <c r="I129" i="7"/>
  <c r="E129" i="7"/>
  <c r="F129" i="7" s="1"/>
  <c r="G129" i="7" s="1"/>
  <c r="I128" i="7"/>
  <c r="E128" i="7"/>
  <c r="F128" i="7" s="1"/>
  <c r="G128" i="7" s="1"/>
  <c r="I127" i="7"/>
  <c r="E127" i="7"/>
  <c r="F127" i="7" s="1"/>
  <c r="G127" i="7" s="1"/>
  <c r="I126" i="7"/>
  <c r="E126" i="7"/>
  <c r="F126" i="7" s="1"/>
  <c r="G126" i="7" s="1"/>
  <c r="I125" i="7"/>
  <c r="E125" i="7"/>
  <c r="F125" i="7" s="1"/>
  <c r="G125" i="7" s="1"/>
  <c r="I124" i="7"/>
  <c r="E124" i="7"/>
  <c r="F124" i="7" s="1"/>
  <c r="G124" i="7" s="1"/>
  <c r="I123" i="7"/>
  <c r="E123" i="7"/>
  <c r="F123" i="7" s="1"/>
  <c r="G123" i="7" s="1"/>
  <c r="I122" i="7"/>
  <c r="E122" i="7"/>
  <c r="F122" i="7" s="1"/>
  <c r="G122" i="7" s="1"/>
  <c r="I121" i="7"/>
  <c r="E121" i="7"/>
  <c r="F121" i="7" s="1"/>
  <c r="G121" i="7" s="1"/>
  <c r="I120" i="7"/>
  <c r="E120" i="7"/>
  <c r="F120" i="7" s="1"/>
  <c r="G120" i="7" s="1"/>
  <c r="I119" i="7"/>
  <c r="E119" i="7"/>
  <c r="F119" i="7" s="1"/>
  <c r="G119" i="7" s="1"/>
  <c r="I118" i="7"/>
  <c r="E118" i="7"/>
  <c r="F118" i="7" s="1"/>
  <c r="G118" i="7" s="1"/>
  <c r="I117" i="7"/>
  <c r="E117" i="7"/>
  <c r="F117" i="7" s="1"/>
  <c r="G117" i="7" s="1"/>
  <c r="I116" i="7"/>
  <c r="E116" i="7"/>
  <c r="F116" i="7" s="1"/>
  <c r="G116" i="7" s="1"/>
  <c r="I115" i="7"/>
  <c r="E115" i="7"/>
  <c r="F115" i="7" s="1"/>
  <c r="G115" i="7" s="1"/>
  <c r="I114" i="7"/>
  <c r="E114" i="7"/>
  <c r="F114" i="7" s="1"/>
  <c r="G114" i="7" s="1"/>
  <c r="I113" i="7"/>
  <c r="E113" i="7"/>
  <c r="F113" i="7" s="1"/>
  <c r="G113" i="7" s="1"/>
  <c r="I112" i="7"/>
  <c r="E112" i="7"/>
  <c r="F112" i="7" s="1"/>
  <c r="G112" i="7" s="1"/>
  <c r="I111" i="7"/>
  <c r="F111" i="7"/>
  <c r="G111" i="7" s="1"/>
  <c r="E111" i="7"/>
  <c r="I110" i="7"/>
  <c r="E110" i="7"/>
  <c r="F110" i="7" s="1"/>
  <c r="G110" i="7" s="1"/>
  <c r="I109" i="7"/>
  <c r="E109" i="7"/>
  <c r="F109" i="7" s="1"/>
  <c r="G109" i="7" s="1"/>
  <c r="I108" i="7"/>
  <c r="E108" i="7"/>
  <c r="F108" i="7" s="1"/>
  <c r="G108" i="7" s="1"/>
  <c r="I107" i="7"/>
  <c r="E107" i="7"/>
  <c r="F107" i="7" s="1"/>
  <c r="G107" i="7" s="1"/>
  <c r="I106" i="7"/>
  <c r="E106" i="7"/>
  <c r="F106" i="7" s="1"/>
  <c r="G106" i="7" s="1"/>
  <c r="I105" i="7"/>
  <c r="E105" i="7"/>
  <c r="F105" i="7" s="1"/>
  <c r="G105" i="7" s="1"/>
  <c r="I104" i="7"/>
  <c r="E104" i="7"/>
  <c r="F104" i="7" s="1"/>
  <c r="G104" i="7" s="1"/>
  <c r="I103" i="7"/>
  <c r="E103" i="7"/>
  <c r="F103" i="7" s="1"/>
  <c r="G103" i="7" s="1"/>
  <c r="I102" i="7"/>
  <c r="E102" i="7"/>
  <c r="F102" i="7" s="1"/>
  <c r="G102" i="7" s="1"/>
  <c r="I101" i="7"/>
  <c r="E101" i="7"/>
  <c r="F101" i="7" s="1"/>
  <c r="G101" i="7" s="1"/>
  <c r="I100" i="7"/>
  <c r="E100" i="7"/>
  <c r="F100" i="7" s="1"/>
  <c r="G100" i="7" s="1"/>
  <c r="I99" i="7"/>
  <c r="E99" i="7"/>
  <c r="F99" i="7" s="1"/>
  <c r="G99" i="7" s="1"/>
  <c r="I98" i="7"/>
  <c r="E98" i="7"/>
  <c r="F98" i="7" s="1"/>
  <c r="G98" i="7" s="1"/>
  <c r="I97" i="7"/>
  <c r="E97" i="7"/>
  <c r="F97" i="7" s="1"/>
  <c r="G97" i="7" s="1"/>
  <c r="I96" i="7"/>
  <c r="E96" i="7"/>
  <c r="F96" i="7" s="1"/>
  <c r="G96" i="7" s="1"/>
  <c r="I95" i="7"/>
  <c r="E95" i="7"/>
  <c r="F95" i="7" s="1"/>
  <c r="G95" i="7" s="1"/>
  <c r="I94" i="7"/>
  <c r="E94" i="7"/>
  <c r="F94" i="7" s="1"/>
  <c r="G94" i="7" s="1"/>
  <c r="I93" i="7"/>
  <c r="E93" i="7"/>
  <c r="F93" i="7" s="1"/>
  <c r="G93" i="7" s="1"/>
  <c r="I92" i="7"/>
  <c r="E92" i="7"/>
  <c r="F92" i="7" s="1"/>
  <c r="G92" i="7" s="1"/>
  <c r="I91" i="7"/>
  <c r="E91" i="7"/>
  <c r="F91" i="7" s="1"/>
  <c r="G91" i="7" s="1"/>
  <c r="I90" i="7"/>
  <c r="E90" i="7"/>
  <c r="F90" i="7" s="1"/>
  <c r="G90" i="7" s="1"/>
  <c r="I89" i="7"/>
  <c r="E89" i="7"/>
  <c r="F89" i="7" s="1"/>
  <c r="G89" i="7" s="1"/>
  <c r="I88" i="7"/>
  <c r="E88" i="7"/>
  <c r="F88" i="7" s="1"/>
  <c r="G88" i="7" s="1"/>
  <c r="I87" i="7"/>
  <c r="E87" i="7"/>
  <c r="F87" i="7" s="1"/>
  <c r="G87" i="7" s="1"/>
  <c r="I86" i="7"/>
  <c r="E86" i="7"/>
  <c r="F86" i="7" s="1"/>
  <c r="G86" i="7" s="1"/>
  <c r="I85" i="7"/>
  <c r="E85" i="7"/>
  <c r="F85" i="7" s="1"/>
  <c r="G85" i="7" s="1"/>
  <c r="I84" i="7"/>
  <c r="E84" i="7"/>
  <c r="F84" i="7" s="1"/>
  <c r="G84" i="7" s="1"/>
  <c r="I83" i="7"/>
  <c r="E83" i="7"/>
  <c r="F83" i="7" s="1"/>
  <c r="G83" i="7" s="1"/>
  <c r="I82" i="7"/>
  <c r="E82" i="7"/>
  <c r="F82" i="7" s="1"/>
  <c r="G82" i="7" s="1"/>
  <c r="I81" i="7"/>
  <c r="E81" i="7"/>
  <c r="F81" i="7" s="1"/>
  <c r="G81" i="7" s="1"/>
  <c r="I80" i="7"/>
  <c r="E80" i="7"/>
  <c r="F80" i="7" s="1"/>
  <c r="G80" i="7" s="1"/>
  <c r="I79" i="7"/>
  <c r="E79" i="7"/>
  <c r="F79" i="7" s="1"/>
  <c r="G79" i="7" s="1"/>
  <c r="I78" i="7"/>
  <c r="E78" i="7"/>
  <c r="F78" i="7" s="1"/>
  <c r="G78" i="7" s="1"/>
  <c r="I77" i="7"/>
  <c r="E77" i="7"/>
  <c r="F77" i="7" s="1"/>
  <c r="G77" i="7" s="1"/>
  <c r="I76" i="7"/>
  <c r="E76" i="7"/>
  <c r="F76" i="7" s="1"/>
  <c r="G76" i="7" s="1"/>
  <c r="I75" i="7"/>
  <c r="E75" i="7"/>
  <c r="F75" i="7" s="1"/>
  <c r="G75" i="7" s="1"/>
  <c r="I74" i="7"/>
  <c r="E74" i="7"/>
  <c r="F74" i="7" s="1"/>
  <c r="G74" i="7" s="1"/>
  <c r="I73" i="7"/>
  <c r="E73" i="7"/>
  <c r="F73" i="7" s="1"/>
  <c r="G73" i="7" s="1"/>
  <c r="I72" i="7"/>
  <c r="E72" i="7"/>
  <c r="F72" i="7" s="1"/>
  <c r="G72" i="7" s="1"/>
  <c r="I71" i="7"/>
  <c r="E71" i="7"/>
  <c r="F71" i="7" s="1"/>
  <c r="G71" i="7" s="1"/>
  <c r="I70" i="7"/>
  <c r="E70" i="7"/>
  <c r="F70" i="7" s="1"/>
  <c r="G70" i="7" s="1"/>
  <c r="I69" i="7"/>
  <c r="E69" i="7"/>
  <c r="F69" i="7" s="1"/>
  <c r="G69" i="7" s="1"/>
  <c r="I68" i="7"/>
  <c r="E68" i="7"/>
  <c r="F68" i="7" s="1"/>
  <c r="G68" i="7" s="1"/>
  <c r="I67" i="7"/>
  <c r="E67" i="7"/>
  <c r="F67" i="7" s="1"/>
  <c r="G67" i="7" s="1"/>
  <c r="I66" i="7"/>
  <c r="E66" i="7"/>
  <c r="F66" i="7" s="1"/>
  <c r="G66" i="7" s="1"/>
  <c r="I65" i="7"/>
  <c r="E65" i="7"/>
  <c r="F65" i="7" s="1"/>
  <c r="G65" i="7" s="1"/>
  <c r="I64" i="7"/>
  <c r="E64" i="7"/>
  <c r="F64" i="7" s="1"/>
  <c r="G64" i="7" s="1"/>
  <c r="I63" i="7"/>
  <c r="E63" i="7"/>
  <c r="F63" i="7" s="1"/>
  <c r="G63" i="7" s="1"/>
  <c r="I62" i="7"/>
  <c r="E62" i="7"/>
  <c r="F62" i="7" s="1"/>
  <c r="G62" i="7" s="1"/>
  <c r="I61" i="7"/>
  <c r="E61" i="7"/>
  <c r="F61" i="7" s="1"/>
  <c r="G61" i="7" s="1"/>
  <c r="I60" i="7"/>
  <c r="E60" i="7"/>
  <c r="F60" i="7" s="1"/>
  <c r="G60" i="7" s="1"/>
  <c r="I59" i="7"/>
  <c r="E59" i="7"/>
  <c r="F59" i="7" s="1"/>
  <c r="G59" i="7" s="1"/>
  <c r="I58" i="7"/>
  <c r="E58" i="7"/>
  <c r="F58" i="7" s="1"/>
  <c r="G58" i="7" s="1"/>
  <c r="I57" i="7"/>
  <c r="E57" i="7"/>
  <c r="F57" i="7" s="1"/>
  <c r="G57" i="7" s="1"/>
  <c r="I56" i="7"/>
  <c r="E56" i="7"/>
  <c r="F56" i="7" s="1"/>
  <c r="G56" i="7" s="1"/>
  <c r="G53" i="7"/>
  <c r="F53" i="7"/>
  <c r="E53" i="7"/>
  <c r="I52" i="7"/>
  <c r="E52" i="7"/>
  <c r="F52" i="7" s="1"/>
  <c r="G52" i="7" s="1"/>
  <c r="I51" i="7"/>
  <c r="E51" i="7"/>
  <c r="F51" i="7" s="1"/>
  <c r="G51" i="7" s="1"/>
  <c r="I50" i="7"/>
  <c r="E50" i="7"/>
  <c r="F50" i="7" s="1"/>
  <c r="G50" i="7" s="1"/>
  <c r="I49" i="7"/>
  <c r="E49" i="7"/>
  <c r="F49" i="7" s="1"/>
  <c r="G49" i="7" s="1"/>
  <c r="I48" i="7"/>
  <c r="E48" i="7"/>
  <c r="F48" i="7" s="1"/>
  <c r="G48" i="7" s="1"/>
  <c r="I47" i="7"/>
  <c r="E47" i="7"/>
  <c r="F47" i="7" s="1"/>
  <c r="G47" i="7" s="1"/>
  <c r="I46" i="7"/>
  <c r="E46" i="7"/>
  <c r="F46" i="7" s="1"/>
  <c r="G46" i="7" s="1"/>
  <c r="I45" i="7"/>
  <c r="E45" i="7"/>
  <c r="F45" i="7" s="1"/>
  <c r="G45" i="7" s="1"/>
  <c r="I44" i="7"/>
  <c r="E44" i="7"/>
  <c r="F44" i="7" s="1"/>
  <c r="G44" i="7" s="1"/>
  <c r="I43" i="7"/>
  <c r="E43" i="7"/>
  <c r="F43" i="7" s="1"/>
  <c r="G43" i="7" s="1"/>
  <c r="I42" i="7"/>
  <c r="E42" i="7"/>
  <c r="F42" i="7" s="1"/>
  <c r="G42" i="7" s="1"/>
  <c r="I41" i="7"/>
  <c r="E41" i="7"/>
  <c r="F41" i="7" s="1"/>
  <c r="G41" i="7" s="1"/>
  <c r="I40" i="7"/>
  <c r="E40" i="7"/>
  <c r="F40" i="7" s="1"/>
  <c r="G40" i="7" s="1"/>
  <c r="I39" i="7"/>
  <c r="E39" i="7"/>
  <c r="F39" i="7" s="1"/>
  <c r="G39" i="7" s="1"/>
  <c r="I38" i="7"/>
  <c r="E38" i="7"/>
  <c r="F38" i="7" s="1"/>
  <c r="G38" i="7" s="1"/>
  <c r="I37" i="7"/>
  <c r="E37" i="7"/>
  <c r="F37" i="7" s="1"/>
  <c r="G37" i="7" s="1"/>
  <c r="I36" i="7"/>
  <c r="E36" i="7"/>
  <c r="F36" i="7" s="1"/>
  <c r="G36" i="7" s="1"/>
  <c r="I35" i="7"/>
  <c r="E35" i="7"/>
  <c r="F35" i="7" s="1"/>
  <c r="G35" i="7" s="1"/>
  <c r="I34" i="7"/>
  <c r="E34" i="7"/>
  <c r="F34" i="7" s="1"/>
  <c r="G34" i="7" s="1"/>
  <c r="I33" i="7"/>
  <c r="E33" i="7"/>
  <c r="F33" i="7" s="1"/>
  <c r="G33" i="7" s="1"/>
  <c r="I32" i="7"/>
  <c r="E32" i="7"/>
  <c r="F32" i="7" s="1"/>
  <c r="G32" i="7" s="1"/>
  <c r="I31" i="7"/>
  <c r="E31" i="7"/>
  <c r="F31" i="7" s="1"/>
  <c r="G31" i="7" s="1"/>
  <c r="I30" i="7"/>
  <c r="E30" i="7"/>
  <c r="F30" i="7" s="1"/>
  <c r="G30" i="7" s="1"/>
  <c r="I29" i="7"/>
  <c r="E29" i="7"/>
  <c r="F29" i="7" s="1"/>
  <c r="G29" i="7" s="1"/>
  <c r="I28" i="7"/>
  <c r="E28" i="7"/>
  <c r="F28" i="7" s="1"/>
  <c r="G28" i="7" s="1"/>
  <c r="I27" i="7"/>
  <c r="E27" i="7"/>
  <c r="F27" i="7" s="1"/>
  <c r="G27" i="7" s="1"/>
  <c r="I26" i="7"/>
  <c r="E26" i="7"/>
  <c r="F26" i="7" s="1"/>
  <c r="G26" i="7" s="1"/>
  <c r="I25" i="7"/>
  <c r="E25" i="7"/>
  <c r="F25" i="7" s="1"/>
  <c r="G25" i="7" s="1"/>
  <c r="I24" i="7"/>
  <c r="E24" i="7"/>
  <c r="F24" i="7" s="1"/>
  <c r="G24" i="7" s="1"/>
  <c r="I23" i="7"/>
  <c r="E23" i="7"/>
  <c r="F23" i="7" s="1"/>
  <c r="G23" i="7" s="1"/>
  <c r="I22" i="7"/>
  <c r="E22" i="7"/>
  <c r="F22" i="7" s="1"/>
  <c r="G22" i="7" s="1"/>
  <c r="I21" i="7"/>
  <c r="E21" i="7"/>
  <c r="F21" i="7" s="1"/>
  <c r="G21" i="7" s="1"/>
  <c r="I20" i="7"/>
  <c r="E20" i="7"/>
  <c r="F20" i="7" s="1"/>
  <c r="G20" i="7" s="1"/>
  <c r="I19" i="7"/>
  <c r="E19" i="7"/>
  <c r="F19" i="7" s="1"/>
  <c r="G19" i="7" s="1"/>
  <c r="I18" i="7"/>
  <c r="E18" i="7"/>
  <c r="F18" i="7" s="1"/>
  <c r="G18" i="7" s="1"/>
  <c r="I17" i="7"/>
  <c r="E17" i="7"/>
  <c r="F17" i="7" s="1"/>
  <c r="G17" i="7" s="1"/>
  <c r="I16" i="7"/>
  <c r="E16" i="7"/>
  <c r="F16" i="7" s="1"/>
  <c r="G16" i="7" s="1"/>
  <c r="I15" i="7"/>
  <c r="E15" i="7"/>
  <c r="F15" i="7" s="1"/>
  <c r="G15" i="7" s="1"/>
  <c r="I11" i="7"/>
  <c r="E11" i="7"/>
  <c r="F11" i="7" s="1"/>
  <c r="G11" i="7" s="1"/>
  <c r="I10" i="7"/>
  <c r="E10" i="7"/>
  <c r="F10" i="7" s="1"/>
  <c r="G10" i="7" s="1"/>
  <c r="I9" i="7"/>
  <c r="E9" i="7"/>
  <c r="F9" i="7" s="1"/>
  <c r="G9" i="7" s="1"/>
  <c r="I8" i="7"/>
  <c r="E8" i="7"/>
  <c r="F8" i="7" s="1"/>
  <c r="G8" i="7" s="1"/>
  <c r="I7" i="7"/>
  <c r="E7" i="7"/>
  <c r="F7" i="7" s="1"/>
  <c r="G7" i="7" s="1"/>
  <c r="I6" i="7"/>
  <c r="E6" i="7"/>
  <c r="F6" i="7" s="1"/>
  <c r="G6" i="7" s="1"/>
  <c r="G26" i="3" l="1"/>
  <c r="G25" i="3"/>
  <c r="F26" i="3"/>
  <c r="F25" i="3"/>
  <c r="E26" i="3"/>
  <c r="E25" i="3"/>
  <c r="D26" i="3"/>
  <c r="D25" i="3"/>
  <c r="C16" i="5"/>
  <c r="C15" i="5"/>
  <c r="C26" i="3" l="1"/>
  <c r="C25" i="3"/>
  <c r="B16" i="5" l="1"/>
  <c r="B16" i="3" s="1"/>
  <c r="B15" i="5"/>
  <c r="B15" i="3" s="1"/>
  <c r="B26" i="5"/>
  <c r="B26" i="3" s="1"/>
  <c r="C26" i="5"/>
  <c r="B25" i="5"/>
  <c r="B25" i="3" s="1"/>
  <c r="C25" i="5"/>
  <c r="C15" i="3" l="1"/>
  <c r="C16" i="3"/>
  <c r="G24" i="3"/>
  <c r="G23" i="3"/>
  <c r="G22" i="3"/>
  <c r="F24" i="3"/>
  <c r="F23" i="3"/>
  <c r="F22" i="3"/>
  <c r="E24" i="3"/>
  <c r="E23" i="3"/>
  <c r="E22" i="3"/>
  <c r="D24" i="3"/>
  <c r="D23" i="3"/>
  <c r="D22" i="3"/>
  <c r="C14" i="5"/>
  <c r="C13" i="5"/>
  <c r="C12" i="5"/>
  <c r="B14" i="5"/>
  <c r="B13" i="5"/>
  <c r="B12" i="5"/>
  <c r="C9" i="5"/>
  <c r="B11" i="5"/>
  <c r="B10" i="5"/>
  <c r="B9" i="5"/>
  <c r="C11" i="5"/>
  <c r="C10" i="5"/>
  <c r="C8" i="5"/>
  <c r="C7" i="5"/>
  <c r="C6" i="5"/>
  <c r="B8" i="5"/>
  <c r="B7" i="5"/>
  <c r="B6" i="5"/>
  <c r="B21" i="5"/>
  <c r="B22" i="5"/>
  <c r="B23" i="5"/>
  <c r="B24" i="5"/>
  <c r="B24" i="3" s="1"/>
  <c r="C24" i="5"/>
  <c r="C23" i="5"/>
  <c r="D20" i="1"/>
  <c r="G21" i="3" l="1"/>
  <c r="B12" i="3"/>
  <c r="B14" i="3"/>
  <c r="D21" i="3"/>
  <c r="E21" i="3"/>
  <c r="F21" i="3"/>
  <c r="B13" i="3"/>
  <c r="B11" i="3"/>
  <c r="B23" i="3"/>
  <c r="C24" i="3"/>
  <c r="C23" i="3"/>
  <c r="B9" i="3" l="1"/>
  <c r="B8" i="3"/>
  <c r="B10" i="3"/>
  <c r="C12" i="3" l="1"/>
  <c r="C11" i="3"/>
  <c r="C13" i="3"/>
  <c r="C14" i="3"/>
  <c r="C9" i="3"/>
  <c r="C10" i="3"/>
  <c r="C8" i="3" l="1"/>
  <c r="B6" i="3" l="1"/>
  <c r="B7" i="3"/>
  <c r="B21" i="3"/>
  <c r="B22" i="3"/>
  <c r="C22" i="5"/>
  <c r="C22" i="3" l="1"/>
  <c r="G27" i="3"/>
  <c r="F27" i="3"/>
  <c r="E27" i="3"/>
  <c r="G27" i="5" l="1"/>
  <c r="F27" i="5"/>
  <c r="E27" i="5"/>
  <c r="D27" i="5"/>
  <c r="C21" i="5"/>
  <c r="D17" i="5"/>
  <c r="C7" i="3" l="1"/>
  <c r="C21" i="3"/>
  <c r="C27" i="3" s="1"/>
  <c r="D27" i="3"/>
  <c r="C27" i="5"/>
  <c r="C17" i="5" l="1"/>
  <c r="E17" i="5"/>
  <c r="F17" i="5"/>
  <c r="G17" i="5"/>
  <c r="E17" i="3"/>
  <c r="E30" i="3" l="1"/>
  <c r="G17" i="3"/>
  <c r="F17" i="3"/>
  <c r="C6" i="3"/>
  <c r="C17" i="3" s="1"/>
  <c r="D17" i="3"/>
  <c r="F30" i="3" l="1"/>
  <c r="G30" i="3"/>
  <c r="D30" i="3"/>
  <c r="C31" i="3" l="1"/>
  <c r="C32" i="3" s="1"/>
  <c r="C33" i="3" s="1"/>
</calcChain>
</file>

<file path=xl/sharedStrings.xml><?xml version="1.0" encoding="utf-8"?>
<sst xmlns="http://schemas.openxmlformats.org/spreadsheetml/2006/main" count="646" uniqueCount="366">
  <si>
    <t>Quadre Preus simples LOT 2 (Zona Sud)</t>
  </si>
  <si>
    <t>Qpreus simples nº 1: Ma d'obra / Desplaçamanents /Dietes / Informe</t>
  </si>
  <si>
    <t>Codi</t>
  </si>
  <si>
    <t>Descripció</t>
  </si>
  <si>
    <t>Unitat</t>
  </si>
  <si>
    <t>Preu licitació</t>
  </si>
  <si>
    <t>2023</t>
  </si>
  <si>
    <t>2024</t>
  </si>
  <si>
    <t>2025</t>
  </si>
  <si>
    <t>Preu Oferta</t>
  </si>
  <si>
    <t xml:space="preserve"> % Baixa Qpreus simples nº 1 (%P2)</t>
  </si>
  <si>
    <t>PRKM001</t>
  </si>
  <si>
    <t>QUILOMETRES</t>
  </si>
  <si>
    <t>Km</t>
  </si>
  <si>
    <t>PRHT001</t>
  </si>
  <si>
    <t>HORES DE TREBALL OFICIAL 1ª ESPECIALISTA BUFANTS</t>
  </si>
  <si>
    <t>hora</t>
  </si>
  <si>
    <t>PRHD001</t>
  </si>
  <si>
    <t>TEMPS DE DESPLAÇAMENT</t>
  </si>
  <si>
    <t>PRDI001</t>
  </si>
  <si>
    <t>DIETES</t>
  </si>
  <si>
    <t>ut.</t>
  </si>
  <si>
    <t>PRINF001</t>
  </si>
  <si>
    <t>Informe de l'actuació de mantenimient realitzada a la Centrífuga, en el que s'especificarà l'estat inicial i final de la centrifuga, amb documentació fotografica que ajudi a veure el proces seguit y la relació de tots els elements substituits, indicant marca i model.</t>
  </si>
  <si>
    <t>VIBRACIONS</t>
  </si>
  <si>
    <t>Control de vibracions de la bufant</t>
  </si>
  <si>
    <t>Qpreus simples nº 2: Recanvis Pedro Gil</t>
  </si>
  <si>
    <t>% Baixa Qpreus simples nº 2, 3 i 4 (%P3)</t>
  </si>
  <si>
    <t>MATV_PG_001</t>
  </si>
  <si>
    <t>CORREA TRAPEZOIDAL DIN - 7753 XPC3550 per Bufant PG-30 F1 RNT 36.20 - (Ref. 567012 de Pedro Gil), o similar</t>
  </si>
  <si>
    <t>MATV_PG_002</t>
  </si>
  <si>
    <t>CARTUCHO FILTRO 450/600 DN-300 B-51C/B-53C  V per Bufant PG-30 F1 RNT 36.20 - (Ref. 381007 de Pedro Gil), o similar</t>
  </si>
  <si>
    <t>MATV_PG_003</t>
  </si>
  <si>
    <t>5 L. ACEITE  SINTETICO LARGA DURACION A6 BV-4 - (Ref. 9997359 de Pedro Gil), o similar</t>
  </si>
  <si>
    <t>MATV_PG_004</t>
  </si>
  <si>
    <t>POLEA TRAPEZOIDAL SPC DIN2211 DP 500 4 CAN per Bufant PG-30 F1 RNT 36.20 - (Ref. 563027 de Pedro Gil), o similar</t>
  </si>
  <si>
    <t>MATV_PG_005</t>
  </si>
  <si>
    <t>POLEA TRAPEZOIDAL SPC DIN2211 DP 375 4 CAN per Bufant PG-30 F1 RNT 36.20 - (Ref. 563023 de Pedro Gil), o similar</t>
  </si>
  <si>
    <t>MATV_PG_006</t>
  </si>
  <si>
    <t>BANCADA-SILENCIADOR PG-3000 DIN-300 36.20 per Bufant PG-30 F1 RNT 36.20 - (Ref. 345806 de Pedro Gil), o similar</t>
  </si>
  <si>
    <t>MATV_PG_007</t>
  </si>
  <si>
    <t>EMBRAFIX M-12 per Bufant PG-30 F1 RNT 36.20 - (Ref. 409002 de Pedro Gil), o similar</t>
  </si>
  <si>
    <t>MATV_PG_008</t>
  </si>
  <si>
    <t>FILTRO SILENCIADOR DN-300 PG-3000 per Bufant PG-30 F1 RNT 36.20 - (Ref. 458216 de Pedro Gil), o similar</t>
  </si>
  <si>
    <t>MATV_PG_009</t>
  </si>
  <si>
    <t>SOPORTE FILTRO AIRE DN-300 PG-3000 per Bufant PG-30 F1 RNT 36.20 - (Ref. 416088 de Pedro Gil), o similar</t>
  </si>
  <si>
    <t>MATV_PG_010</t>
  </si>
  <si>
    <t>MANGUITO DE GOMA DN-300 NEOPRENO 140 GRADOS per Bufant PG-30 F1 RNT 36.20 - (Ref. 426006 de Pedro Gil), o similar</t>
  </si>
  <si>
    <t>MATV_PG_011</t>
  </si>
  <si>
    <t>TUBO BRIDA DN-300 per Bufant PG-30 F1 RNT 36.20 - (Ref. 487019 de Pedro Gil), o similar</t>
  </si>
  <si>
    <t>MATV_PG_012</t>
  </si>
  <si>
    <t>CONJUNTO VALVULA RETENCION DN-300 CINCADA per Bufant PG-30 F1 RNT 36.20 - (Ref. 509026 de Pedro Gil), o similar</t>
  </si>
  <si>
    <t>MATV_PG_013</t>
  </si>
  <si>
    <t>VALVULA SEGURIDAD P DN 200 per Bufant PG-30 F1 RNT 36.20 - (Ref. 511143 de Pedro Gil), o similar</t>
  </si>
  <si>
    <t>MATV_PG_014</t>
  </si>
  <si>
    <t>VALVULA ALIVIO DN-125 HASTA 60 m3/h per Bufant PG-30 F1 RNT 36.20 - (Ref. 511512 de Pedro Gil), o similar</t>
  </si>
  <si>
    <t>MATV_PG_015</t>
  </si>
  <si>
    <t>CORREA TRAPEZOIDAL DIN - 7753 XPC2800 per Bufant PG-30 F1 RNT 35.20 - (Ref. 567007 de Pedro Gil), o similar</t>
  </si>
  <si>
    <t>MATV_PG_016</t>
  </si>
  <si>
    <t>CARTUCHO FILTRO 395/400 DN-250 B-51C/B-53C    per Bufant PG-30 F1 RNT 35.20 - (Ref. 381006 de Pedro Gil), o similar</t>
  </si>
  <si>
    <t>MATV_PG_017</t>
  </si>
  <si>
    <t>POLEA TRAPEZOIDAL SPC DIN2211 D.P. 250 CAN. per Bufant PG-30 F1 RNT 35.20 - (Ref. 563031 de Pedro Gil), o similar</t>
  </si>
  <si>
    <t>MATV_PG_018</t>
  </si>
  <si>
    <t>POLEA TRAPEZOIDAL SPC DIN2211 EQUIL. DINAMICA per Bufant PG-30 F1 RNT 35.20 - (Ref. 563039 de Pedro Gil), o similar</t>
  </si>
  <si>
    <t>MATV_PG_019</t>
  </si>
  <si>
    <t>BANCADA-SILENCIADOR DN-250 PG-30-F1 PRESION per Bufant PG-30 F1 RNT 35.20 - (Ref. 345805 de Pedro Gil), o similar</t>
  </si>
  <si>
    <t>MATV_PG_020</t>
  </si>
  <si>
    <t>MANGUITO DE GOMA DB 250 NEOPRENO 140 GRADOS per Bufant PG-30 F1 RNT 35.20 - (Ref. 426005 de Pedro Gil), o similar</t>
  </si>
  <si>
    <t>MATV_PG_021</t>
  </si>
  <si>
    <t>PIE ELASTICO DSD 200 (C/O C/T) 75-DUREZA per Bufant PG-30 F1 RNT 35.20 - (Ref. 438012 de Pedro Gil), o similar</t>
  </si>
  <si>
    <t>MATV_PG_022</t>
  </si>
  <si>
    <t>SILENCIADOR ASPIRACIÓN-L PG-30-F1 DN-250 (INC per Bufant PG-30 F1 RNT 35.20 - (Ref. 458215 de Pedro Gil), o similar</t>
  </si>
  <si>
    <t>MATV_PG_023</t>
  </si>
  <si>
    <t>TUBO BRIDA DN-250 /L=260mm per Bufant PG-30 F1 RNT 35.20 - (Ref. 487018 de Pedro Gil), o similar</t>
  </si>
  <si>
    <t>MATV_PG_024</t>
  </si>
  <si>
    <t>CONJUNTO VALVULA RETENCIÓN DN-250 CINCADA CON per Bufant PG-30 F1 RNT 35.20 - (Ref. 509025 de Pedro Gil), o similar</t>
  </si>
  <si>
    <t>MATV_PG_025</t>
  </si>
  <si>
    <t>VALVULA SEGURIDAD VSP DN-200 CINCADA PRESION per Bufant PG-30 F1 RNT 35.20 - (Ref. 511143 de Pedro Gil), o similar</t>
  </si>
  <si>
    <t>MATV_PG_026</t>
  </si>
  <si>
    <t>PLANCHA MATERIAL ACUSTICO 1,5X1 ESPESOR 30MM PARA TAPA FILTRO PG-30 ANTIGUO DN-200/250/300 (Ref. 772889 de Pedro Gil), o similar</t>
  </si>
  <si>
    <t>MATV_PG_027</t>
  </si>
  <si>
    <t>COLA IMPACTO 1KG NOVOPREN CONTACTO SUPER DENSIDAD 150kg/m3 (Ref. 772891 de Pedro Gil), o similar</t>
  </si>
  <si>
    <t>MATV_PG_028</t>
  </si>
  <si>
    <t xml:space="preserve">Transport d'anada i tornada del nucli de la Bufant a taller per revisió/reparació </t>
  </si>
  <si>
    <t>MATV_PG_029</t>
  </si>
  <si>
    <t>GRUPO PG-30-F1 RNT-36.20 PRESION DN-300 (Ref. 160019 de Pedro Gil) o similar</t>
  </si>
  <si>
    <t>MATV_PG_030</t>
  </si>
  <si>
    <t>GRUPO PG-30-F1 RNT-35.20 PRESION DN-250 (Ref. 160018 de Pedro Gil) o similar</t>
  </si>
  <si>
    <t>MATV_PG_031</t>
  </si>
  <si>
    <t>GRUPO PG-30-F1 RNT-33.30 PRESION DN-150 (Ref. 160011 de Pedro Gil) o similar</t>
  </si>
  <si>
    <t>MATV_PG_032</t>
  </si>
  <si>
    <t>MOTOR 3000/MIN45kWEJE55 IE3 400-690V50Hz/460V60Hz B3 (CAJA SUPERIOR) EFICIENCIA IE3 CON PATAS (Ref. 431949 de Pedro Gil) o similar</t>
  </si>
  <si>
    <t>MATV_PG_033</t>
  </si>
  <si>
    <t xml:space="preserve">CABINA DN-150 PG-30-F1 CON SUELO RAL7044/7039  CON MANOMETRO + VACUOMETRO + 448.723/ MOTOR 230-400V 50H </t>
  </si>
  <si>
    <t>MATV_PG_034</t>
  </si>
  <si>
    <t>SOPORTE FILTRO AIRE DN-200 PG-3000 (Ref. 416086 de Pedro Gil) o similar</t>
  </si>
  <si>
    <t>MATV_PG_035</t>
  </si>
  <si>
    <t>Aceite certificado H1 alimentación (Ref. 9997512 de Pedro Gil) o similar (5L)</t>
  </si>
  <si>
    <t>MATV_PG_036</t>
  </si>
  <si>
    <t>CORREA TRAPEZOIDAL DIN - 7753 XPB2500 per Bufant PG-30 F1 RNT 34.30 - (Ref. 566022 de Pedro Gil), o similar</t>
  </si>
  <si>
    <t>MATV_PG_037</t>
  </si>
  <si>
    <t>CARTUCHO FILTRO 340/250 DN-200 B-51C/B-53C per Bufant PG-30 F1 RNT 34.30 - (Ref. 381005 de Pedro Gil), o similar</t>
  </si>
  <si>
    <t>MATV_PG_038</t>
  </si>
  <si>
    <t>Gestió de tots els residus generats durant la realització dels manteniments</t>
  </si>
  <si>
    <t>Qpreus simples nº 3: Recanvis Mapner</t>
  </si>
  <si>
    <t>MATV_MAP_001</t>
  </si>
  <si>
    <t>Kit Manteniment anual nivell 1 Bufant Mapner SEM.1</t>
  </si>
  <si>
    <t>MATV_MAP_002</t>
  </si>
  <si>
    <t>Kit Manteniment anual nivell 1 Bufant Mapner SEM.11.8</t>
  </si>
  <si>
    <t>MATV_MAP_003</t>
  </si>
  <si>
    <t>Kit Manteniment anual nivell 1 Bufant Mapner SEM.20</t>
  </si>
  <si>
    <t>MATV_MAP_004</t>
  </si>
  <si>
    <t>Kit Manteniment anual nivell 1 Bufant Mapner SEM.25</t>
  </si>
  <si>
    <t>MATV_MAP_005</t>
  </si>
  <si>
    <t>Kit Manteniment anual nivell 1 Bufant Mapner SEM.55</t>
  </si>
  <si>
    <t>MATV_MAP_006</t>
  </si>
  <si>
    <t>BIDON 5 LTS. ACEITE SINTETICO para soplante MAPNER SEM.20</t>
  </si>
  <si>
    <t>MATV_MAP_007</t>
  </si>
  <si>
    <t>JUEGO DE CORREAS 3XPB2280 para soplante MAPNER SEM.20</t>
  </si>
  <si>
    <t>MATV_MAP_008</t>
  </si>
  <si>
    <t>ELEMENTO FILTRANTE FN 200 para soplante MAPNER SEM.20</t>
  </si>
  <si>
    <t>MATV_MAP_009</t>
  </si>
  <si>
    <t>MANGUITOS ELASTICOS MFT.200 para soplante MAPNER SEM.20</t>
  </si>
  <si>
    <t>MATV_MAP_010</t>
  </si>
  <si>
    <t>MANOMETRO GLICERINA PANEL ( 1 bar ) para soplante MAPNER SEM.20</t>
  </si>
  <si>
    <t>MATV_MAP_011</t>
  </si>
  <si>
    <t>DETECTOR DE COLMATACION DE FILTRO para soplante MAPNER SEM.20</t>
  </si>
  <si>
    <t>MATV_MAP_012</t>
  </si>
  <si>
    <t>VALVULA DE SEGURIDAD VN.100 (0,3BAR) para soplante MAPNER SEM.20</t>
  </si>
  <si>
    <t>MATV_MAP_013</t>
  </si>
  <si>
    <t>MATV_MAP_014</t>
  </si>
  <si>
    <t>ARANDELA MB.10 (FIJ. TUERCA KM12) (D50) ZINCADAS per Bufant MAPNER Model SEM.25 - (Ref. ZARMB10 de MAPNER), o similar</t>
  </si>
  <si>
    <t>MATV_MAP_015</t>
  </si>
  <si>
    <t>ARANDELA MB.12 (FIJ. TUERCA KM12) (D.60) ZINCADAS per Bufant MAPNER Model SEM.55 - (Ref. ZARMB12 de MAPNER), o similar</t>
  </si>
  <si>
    <t>MATV_MAP_016</t>
  </si>
  <si>
    <t>ARANDELA OND.DE PRESION 050 DM (50x42x0,5) per Bufant MAPNER Model SEM.11.8 - (Ref. ZAROND50 de MAPNER), o similar</t>
  </si>
  <si>
    <t>MATV_MAP_017</t>
  </si>
  <si>
    <t>ARANDELA OND.DE PRESION 062 DM RDTOS (61x51x0,4) per Bufant MAPNER Model SEM.1 / SEM.20 - (Ref. ZAROND62 de MAPNER), o similar</t>
  </si>
  <si>
    <t>MATV_MAP_018</t>
  </si>
  <si>
    <t>ARANDELA OND.DE PRESION 080 DM RDTOS (79x71x0,5) per Bufant MAPNER Model SEM.11.8 / SEM.25 / SEM.55 - (Ref. ZAROND80 de MAPNER), o similar</t>
  </si>
  <si>
    <t>MATV_MAP_019</t>
  </si>
  <si>
    <t>ARANDELA OND.DE PRESION 110 DM RDTOS (109x99x0,6) per Bufant MAPNER Model SEM.20 - (Ref. ZAROND110 de MAPNER), o similar</t>
  </si>
  <si>
    <t>MATV_MAP_020</t>
  </si>
  <si>
    <t>ARANDELA OND.DE PRESION 110 DMN (108x84x1.2) per Bufant MAPNER Model SEM.20 - (Ref. ZAROND110N de MAPNER), o similar</t>
  </si>
  <si>
    <t>MATV_MAP_021</t>
  </si>
  <si>
    <t>ARANDELA OND.DE PRESION 130 DM (129,8x110x1,5) per Bufant MAPNER Model SEM.25 - (Ref. ZAROND130 de MAPNER), o similar</t>
  </si>
  <si>
    <t>MATV_MAP_022</t>
  </si>
  <si>
    <t>ARANDELA PS 063x80x0.10/0.15/0.20/0.30 (CALA per Bufant MAPNER Model SEM.11.8 - (Ref. ZARACA80 de MAPNER), o similar</t>
  </si>
  <si>
    <t>MATV_MAP_023</t>
  </si>
  <si>
    <t>ARANDELA PS.010x16x0,1/0,15/0,2 (CALAJE) DIN988 per Bufant MAPNER Model SEM.20 - (Ref. ZARACA16 de MAPNER), o similar</t>
  </si>
  <si>
    <t>MATV_MAP_024</t>
  </si>
  <si>
    <t>ARANDELA PS.015x21x0.1/0.15/0.2/0.3/0.5/1 DIN988 per Bufant MAPNER Model SEM.25 / SEM.55 - (Ref. ZARACA66 de MAPNER), o similar</t>
  </si>
  <si>
    <t>MATV_MAP_025</t>
  </si>
  <si>
    <t>ARANDELA PS.030x42x0,5 (AJUSTE ENGRANE) DIN988 per Bufant MAPNER Model SEM.1 - (Ref. ZARANPS30 de MAPNER), o similar</t>
  </si>
  <si>
    <t>MATV_MAP_026</t>
  </si>
  <si>
    <t>ARANDELA PS.040x50x0,5/1 (AJUSTE ENGRANE) DIN 988 per Bufant MAPNER Model SEM.11.8 - (Ref. ZARANPS40 de MAPNER), o similar</t>
  </si>
  <si>
    <t>MATV_MAP_027</t>
  </si>
  <si>
    <t>ARANDELA PS.048x60x0,1/0,5/1 AJUSTE ENGRANE DIN988 per Bufant MAPNER Model SEM.20 - (Ref. ZARANPS48 de MAPNER), o similar</t>
  </si>
  <si>
    <t>MATV_MAP_028</t>
  </si>
  <si>
    <t>ARANDELA PS.050x62x0.1/0,15/0,2 (CALAJE) DIN988 per Bufant MAPNER Model SEM.1 - (Ref. ZARACA61 de MAPNER), o similar</t>
  </si>
  <si>
    <t>MATV_MAP_029</t>
  </si>
  <si>
    <t>ARANDELA PS.056x72x0.5 (AJUSTE ENGRANE) per Bufant MAPNER Model SEM.25 - (Ref. ZAR5672 de MAPNER), o similar</t>
  </si>
  <si>
    <t>MATV_MAP_030</t>
  </si>
  <si>
    <t>ARANDELA PS.065x85x0,5/1 (AJUSTE ENGRANE) per Bufant MAPNER Model SEM.55 - (Ref. ZARANPS65 de MAPNER), o similar</t>
  </si>
  <si>
    <t>MATV_MAP_031</t>
  </si>
  <si>
    <t>BAGA PORTA SEG.AR SEM 011.8 per Bufant MAPNER Model SEM.11.8 - (Ref. XBAGPS118 de MAPNER), o similar</t>
  </si>
  <si>
    <t>MATV_MAP_032</t>
  </si>
  <si>
    <t>BAGA PORTA SEG.AR SEM 012-15 per Bufant MAPNER Model SEM.20 - (Ref. XBAGPS12 de MAPNER), o similar</t>
  </si>
  <si>
    <t>MATV_MAP_033</t>
  </si>
  <si>
    <t>BAGA PORTA SEG.AR SEM 025-40 per Bufant MAPNER Model SEM.25 - (Ref. XBAGPS253 de MAPNER), o similar</t>
  </si>
  <si>
    <t>MATV_MAP_034</t>
  </si>
  <si>
    <t>BAGA PORTA SEG.AR SEM 045-60 MOD.2000 per Bufant MAPNER Model SEM.55 - (Ref. XBAGPS45N de MAPNER), o similar</t>
  </si>
  <si>
    <t>MATV_MAP_035</t>
  </si>
  <si>
    <t>BAGA PORTA SEG.AR/AV SEM 001-4 per Bufant MAPNER Model SEM.1 - (Ref. XBAGPS1 de MAPNER), o similar</t>
  </si>
  <si>
    <t>MATV_MAP_036</t>
  </si>
  <si>
    <t>BAGA PORTA SEG.AV SEM 011.8 per Bufant MAPNER Model SEM.11.8 - (Ref. XBAGPV118 de MAPNER), o similar</t>
  </si>
  <si>
    <t>MATV_MAP_037</t>
  </si>
  <si>
    <t>BAGA PORTA SEG.AV SEM 012-15 per Bufant MAPNER Model SEM.20 - (Ref. XBAGPV12 de MAPNER), o similar</t>
  </si>
  <si>
    <t>MATV_MAP_038</t>
  </si>
  <si>
    <t>BAGA PORTA SEG.AV SEM 025-40 MOD.2000 per Bufant MAPNER Model SEM.25 - (Ref. XBAGPV25N de MAPNER), o similar</t>
  </si>
  <si>
    <t>MATV_MAP_039</t>
  </si>
  <si>
    <t>BAGA PORTA SEG.AV SEM 045-60 per Bufant MAPNER Model SEM.55 - (Ref. XBAGPV45 de MAPNER), o similar</t>
  </si>
  <si>
    <t>MATV_MAP_040</t>
  </si>
  <si>
    <t>CASQUILLO IR 30.35.20 per Bufant MAPNER Model SEM.1 - (Ref. ZCASIR30 de MAPNER), o similar</t>
  </si>
  <si>
    <t>MATV_MAP_041</t>
  </si>
  <si>
    <t>CASQUILLO IR 40.45.30 per Bufant MAPNER Model SEM.11.8 - (Ref. XCASIR4030 de MAPNER), o similar</t>
  </si>
  <si>
    <t>MATV_MAP_042</t>
  </si>
  <si>
    <t>CASQUILLO IR 50.55.35 per Bufant MAPNER Model SEM.20 - (Ref. ZCASIR50 de MAPNER), o similar</t>
  </si>
  <si>
    <t>MATV_MAP_043</t>
  </si>
  <si>
    <t>CASQUILLO IR 60.70.30 per Bufant MAPNER Model SEM.25 - (Ref. ZCASIR60 de MAPNER), o similar</t>
  </si>
  <si>
    <t>MATV_MAP_044</t>
  </si>
  <si>
    <t>CASQUILLO IR 70.80.35 per Bufant MAPNER Model SEM.55 - (Ref. XCASLSEM45N de MAPNER), o similar</t>
  </si>
  <si>
    <t>MATV_MAP_045</t>
  </si>
  <si>
    <t>DISPERSOR ROT.AR SEM 45-55-60 MOD.2000 per Bufant MAPNER Model SEM.55 - (Ref. XDPAR45N de MAPNER), o similar</t>
  </si>
  <si>
    <t>MATV_MAP_046</t>
  </si>
  <si>
    <t>DISPERSOR ROT.AR-(AV TRCA) SEM 01-2-4-6 per Bufant MAPNER Model SEM.1 - (Ref. XDPAR1 de MAPNER), o similar</t>
  </si>
  <si>
    <t>MATV_MAP_047</t>
  </si>
  <si>
    <t>DISPERSOR ROT.AV SEM 25-35-40 MOD.2000 per Bufant MAPNER Model SEM.25 - (Ref. XDPAV25NM de MAPNER), o similar</t>
  </si>
  <si>
    <t>MATV_MAP_048</t>
  </si>
  <si>
    <t>DISPERSOR ROT.AV SEM 45-55-60 INF MOD.2000 per Bufant MAPNER Model SEM.55 - (Ref. XDPAVINF45N de MAPNER), o similar</t>
  </si>
  <si>
    <t>MATV_MAP_049</t>
  </si>
  <si>
    <t>DISPERSOR ROT.AV SEM 45-55-60 MOD.2000 per Bufant MAPNER Model SEM.55 - (Ref. XDPAV45N de MAPNER), o similar</t>
  </si>
  <si>
    <t>MATV_MAP_050</t>
  </si>
  <si>
    <t>DISPERSOR ROT.AV-AR SEM 011.8 per Bufant MAPNER Model SEM.11.8 - (Ref. XDPARV118 de MAPNER), o similar</t>
  </si>
  <si>
    <t>MATV_MAP_051</t>
  </si>
  <si>
    <t>DISPERSOR ROT.AV-AR SEM 012-20 per Bufant MAPNER Model SEM.20 - (Ref. XDPARV12 de MAPNER), o similar</t>
  </si>
  <si>
    <t>MATV_MAP_052</t>
  </si>
  <si>
    <t>DISPERSOR ROT.AV-AR SEM 025-35-40 MOD.2000 per Bufant MAPNER Model SEM.25 - (Ref. XDPAR25N de MAPNER), o similar</t>
  </si>
  <si>
    <t>MATV_MAP_053</t>
  </si>
  <si>
    <t>JUNTA DN.050 PN6 DIN.2573 ESP.2 MM per Bufant MAPNER Model SEM.1 - (Ref. ZJDN50 de MAPNER), o similar</t>
  </si>
  <si>
    <t>MATV_MAP_054</t>
  </si>
  <si>
    <t>JUNTA DN.150 PN6 DIN.2573 ESP.2 MM per Bufant MAPNER Model SEM.11.8 / SEM.25 - (Ref. ZJDN150 de MAPNER), o similar</t>
  </si>
  <si>
    <t>MATV_MAP_055</t>
  </si>
  <si>
    <t>JUNTA DN.200 PN6 DIN.2573 ESP.2 MM per Bufant MAPNER Model SEM.20 - (Ref. ZJDN200 de MAPNER), o similar</t>
  </si>
  <si>
    <t>MATV_MAP_056</t>
  </si>
  <si>
    <t>JUNTA DN.250 PN6 DIN.2573 ESP.2 MM per Bufant MAPNER Model SEM.55 - (Ref. ZJDN250 de MAPNER), o similar</t>
  </si>
  <si>
    <t>MATV_MAP_057</t>
  </si>
  <si>
    <t>JUNTA TORICA (021,90x2,62) 2-118 (Tapón 1/2) per Bufant MAPNER Model SEM.1 / SEM.11.8 / SEM.20 - (Ref. ZJUN2118 de MAPNER), o similar</t>
  </si>
  <si>
    <t>MATV_MAP_058</t>
  </si>
  <si>
    <t>JUNTA TORICA (031,34x3,53) AN.23 per Bufant MAPNER Model SEM.1 - (Ref. ZJTRAN23 de MAPNER), o similar</t>
  </si>
  <si>
    <t>MATV_MAP_059</t>
  </si>
  <si>
    <t>JUNTA TORICA (033x2,62) 2-125 (Tapón 1") per Bufant MAPNER Model SEM.20 / SEM.25 / SEM.55 - (Ref. ZJUN2125 de MAPNER), o similar</t>
  </si>
  <si>
    <t>MATV_MAP_060</t>
  </si>
  <si>
    <t>JUNTA TORICA (040,65x5,34) AN.29 per Bufant MAPNER Model SEM.11.8 - (Ref. ZJTRAN29 de MAPNER), o similar</t>
  </si>
  <si>
    <t>MATV_MAP_061</t>
  </si>
  <si>
    <t>PASADOR CILINDRICO 08.26 DIN6325 per Bufant MAPNER Model SEM.1 - (Ref. ZPASCI826 de MAPNER), o similar</t>
  </si>
  <si>
    <t>MATV_MAP_062</t>
  </si>
  <si>
    <t>PASADOR CILINDRICO 08.35 DIN6325 per Bufant MAPNER Model SEM.1 / SEM.11.8 / SEM.20 / SEM.25 - (Ref. ZPASCI835 de MAPNER), o similar</t>
  </si>
  <si>
    <t>MATV_MAP_063</t>
  </si>
  <si>
    <t>PASADOR CILINDRICO 08.40 DIN6325 per Bufant MAPNER Model SEM.25 - (Ref. ZPASCI840 de MAPNER), o similar</t>
  </si>
  <si>
    <t>MATV_MAP_064</t>
  </si>
  <si>
    <t>PASADOR CILINDRICO 08.50 DIN6325 per Bufant MAPNER Model SEM.11.8 - (Ref. ZPASCI850 de MAPNER), o similar</t>
  </si>
  <si>
    <t>MATV_MAP_065</t>
  </si>
  <si>
    <t>PASADOR CILINDRICO 10.35 DIN7979 per Bufant MAPNER Model SEM.55 - (Ref. ZPASCI1035 de MAPNER), o similar</t>
  </si>
  <si>
    <t>MATV_MAP_066</t>
  </si>
  <si>
    <t>PASADOR CILINDRICO 10.40 per Bufant MAPNER Model SEM.55 - (Ref. ZPASCI1040 de MAPNER), o similar</t>
  </si>
  <si>
    <t>MATV_MAP_067</t>
  </si>
  <si>
    <t>RETEN MA 035.52.10 VITON per Bufant MAPNER Model SEM.1 - (Ref. ZRETENBSL3 de MAPNER), o similar</t>
  </si>
  <si>
    <t>MATV_MAP_068</t>
  </si>
  <si>
    <t>RETEN MA 045.65.10 VITON per Bufant MAPNER Model SEM.11.8 - (Ref. ZRETENBS18 de MAPNER), o similar</t>
  </si>
  <si>
    <t>MATV_MAP_069</t>
  </si>
  <si>
    <t>RETEN MA 055.68.08 VITON BIDIRECCIONAL per Bufant MAPNER Model SEM.20 - (Ref. ZRETENBS55 de MAPNER), o similar</t>
  </si>
  <si>
    <t>MATV_MAP_070</t>
  </si>
  <si>
    <t>RETEN MA 070.90.10 VITON BIDIRECCIONAL per Bufant MAPNER Model SEM.25 - (Ref. ZRETEN70V de MAPNER), o similar</t>
  </si>
  <si>
    <t>MATV_MAP_071</t>
  </si>
  <si>
    <t>RETEN MA 080.100.10 VITON BIDIRECCIONAL per Bufant MAPNER Model SEM.55 - (Ref. ZRETEN80V de MAPNER), o similar</t>
  </si>
  <si>
    <t>MATV_MAP_072</t>
  </si>
  <si>
    <t>RODAMIENTOS 3208 C3 JAULA METALICA per Bufant MAPNER Model SEM.11.8 - (Ref. ZRDD3208 de MAPNER), o similar</t>
  </si>
  <si>
    <t>MATV_MAP_073</t>
  </si>
  <si>
    <t>RODAMIENTOS 3310 C3 JAULA METALICA per Bufant MAPNER Model SEM.20 - (Ref. ZRDD3310 de MAPNER), o similar</t>
  </si>
  <si>
    <t>MATV_MAP_074</t>
  </si>
  <si>
    <t>RODAMIENTOS 3312 C3 JAULA METALICA per Bufant MAPNER Model SEM.25 - (Ref. ZRDD3312 de MAPNER), o similar</t>
  </si>
  <si>
    <t>MATV_MAP_075</t>
  </si>
  <si>
    <t>RODAMIENTOS 6206 C3 JAULA METALICA per Bufant MAPNER Model SEM.1 - (Ref. ZRDD6206 de MAPNER), o similar</t>
  </si>
  <si>
    <t>MATV_MAP_076</t>
  </si>
  <si>
    <t>RODAMIENTOS 6312 C3 JAULA METALICA per Bufant MAPNER Model SEM.25 - (Ref. ZRDD6312 de MAPNER), o similar</t>
  </si>
  <si>
    <t>MATV_MAP_077</t>
  </si>
  <si>
    <t>RODAMIENTOS NU 206 C3 JAULA METALICA per Bufant MAPNER Model SEM.1 - (Ref. ZRDDNU206 de MAPNER), o similar</t>
  </si>
  <si>
    <t>MATV_MAP_078</t>
  </si>
  <si>
    <t>RODAMIENTOS NU 2208 C3 JAULA METALICA per Bufant MAPNER Model SEM.11.8 - (Ref. ZRDDNU2208 de MAPNER), o similar</t>
  </si>
  <si>
    <t>MATV_MAP_079</t>
  </si>
  <si>
    <t>RODAMIENTOS NU 2213 C3 JAULA METALICA per Bufant MAPNER Model SEM.55 - (Ref. ZRDDNU2213 de MAPNER), o similar</t>
  </si>
  <si>
    <t>MATV_MAP_080</t>
  </si>
  <si>
    <t>RODAMIENTOS NU 2310 C3 JAULA METALICA per Bufant MAPNER Model SEM.20 - (Ref. ZRDDNU2310 de MAPNER), o similar</t>
  </si>
  <si>
    <t>MATV_MAP_081</t>
  </si>
  <si>
    <t>RODAMIENTOS NU 2314 C3 JAULA METALICA per Bufant MAPNER Model SEM.55 - (Ref. ZRDDNU2314 de MAPNER), o similar</t>
  </si>
  <si>
    <t>MATV_MAP_082</t>
  </si>
  <si>
    <t>RODAMIENTOS NU 313 C3 JAULA METALICA per Bufant MAPNER Model SEM.25 - (Ref. ZRDDNU313 de MAPNER), o similar</t>
  </si>
  <si>
    <t>MATV_MAP_083</t>
  </si>
  <si>
    <t>RODAMIENTOS QJ 213 AXIAL C3 JAULA METALICA per Bufant MAPNER Model SEM.55 - (Ref. ZRDDQJ213 de MAPNER), o similar</t>
  </si>
  <si>
    <t>MATV_MAP_084</t>
  </si>
  <si>
    <t>SEGMENTOS 042x2,5x1,85 (SEM 1-2-4) per Bufant MAPNER Model SEM.1 - (Ref. ZSEGTO42 de MAPNER), o similar</t>
  </si>
  <si>
    <t>MATV_MAP_085</t>
  </si>
  <si>
    <t>SEGMENTOS 056x2,5x2 (SEM 11,6-11,7-11,8) per Bufant MAPNER Model SEM.11.8 - (Ref. ZSEGTO56 de MAPNER), o similar</t>
  </si>
  <si>
    <t>MATV_MAP_086</t>
  </si>
  <si>
    <t>SEGMENTOS 065x2,5x2,6 (SEM 12-15-20) per Bufant MAPNER Model SEM.20 - (Ref. ZSEGTO65 de MAPNER), o similar</t>
  </si>
  <si>
    <t>MATV_MAP_087</t>
  </si>
  <si>
    <t>SEGMENTOS 085x3x3,2 (SEM 25-35-40-41) per Bufant MAPNER Model SEM.25 - (Ref. ZSEGTO85 de MAPNER), o similar</t>
  </si>
  <si>
    <t>MATV_MAP_088</t>
  </si>
  <si>
    <t>SEGMENTOS 105x4x4,2 (SEM 45-55-60) per Bufant MAPNER Model SEM.55 - (Ref. ZSEGTO105 de MAPNER), o similar</t>
  </si>
  <si>
    <t>MATV_MAP_089</t>
  </si>
  <si>
    <t>TUERCA AUTOBLOCANTE KMAT05 CON NYLON M25/150 per Bufant MAPNER Model SEM.1 - (Ref. ZTCAUM25 de MAPNER), o similar</t>
  </si>
  <si>
    <t>MATV_MAP_090</t>
  </si>
  <si>
    <t>TUERCA AUTOBLOCANTE KMAT07 D981 NYLON M35x150 per Bufant MAPNER Model SEM.11.8 - (Ref. ZTCAUM35 de MAPNER), o similar</t>
  </si>
  <si>
    <t>MATV_MAP_091</t>
  </si>
  <si>
    <t>TUERCA AUTOBLOCANTE KMAT09 CON NYLON M45x150 per Bufant MAPNER Model SEM.20 - (Ref. ZTCAUM45 de MAPNER), o similar</t>
  </si>
  <si>
    <t>MATV_MAP_092</t>
  </si>
  <si>
    <t>TUERCA KM.10 (M50x1,5) per Bufant MAPNER Model SEM.25 - (Ref. ZTCKM10 de MAPNER), o similar</t>
  </si>
  <si>
    <t>MATV_MAP_093</t>
  </si>
  <si>
    <t>TUERCA KM.12 (M60x2) FIJACION RODTO. per Bufant MAPNER Model SEM.55 - (Ref. ZTCKM12 de MAPNER), o similar</t>
  </si>
  <si>
    <t>MATV_MAP_094</t>
  </si>
  <si>
    <t>VISOR ROSCA 1" G per Bufant MAPNER Model SEM.20 / SEM.25 / SEM.55 - (Ref. ZABNOX1 de MAPNER), o similar</t>
  </si>
  <si>
    <t>MATV_MAP_095</t>
  </si>
  <si>
    <t>VISOR ROSCA 1/2 G per Bufant MAPNER Model SEM.1 / SEM.11.8 - (Ref. ZABNOX1/2 de MAPNER), o similar</t>
  </si>
  <si>
    <t>MATV_MAP_096</t>
  </si>
  <si>
    <t>Qpreus simples nº 4: Racanvis AERZEN</t>
  </si>
  <si>
    <t>MATV_AEZ_001</t>
  </si>
  <si>
    <t>Filtre aire per Bufant Aerzen Model GM15L</t>
  </si>
  <si>
    <t>u</t>
  </si>
  <si>
    <t>MATV_AEZ_002</t>
  </si>
  <si>
    <t>Oli Deltalube per Bufant Aerzen Model GM15L</t>
  </si>
  <si>
    <t>litres</t>
  </si>
  <si>
    <t>MATV_AEZ_003</t>
  </si>
  <si>
    <t>Quadre Preus unitaris LOT 2 (Zona Sud)</t>
  </si>
  <si>
    <t>Capitol 1: Manteniment Preventius</t>
  </si>
  <si>
    <t>Preu oferta</t>
  </si>
  <si>
    <t>MPREV_ASR10_1A</t>
  </si>
  <si>
    <r>
      <t xml:space="preserve">Revisió preventiva anual Bufant Pedro Gil ASR-10, segons punt 5.1.1 del PPT. </t>
    </r>
    <r>
      <rPr>
        <b/>
        <sz val="9"/>
        <color theme="1"/>
        <rFont val="Calibri"/>
        <family val="2"/>
        <scheme val="minor"/>
      </rPr>
      <t>Inclou desplaçaments. No inclosos materials.</t>
    </r>
  </si>
  <si>
    <t>MPREV_RNT34_1A</t>
  </si>
  <si>
    <r>
      <t xml:space="preserve">Revisió preventiva anual Bufant Pedro Gil PG-30 RNT-34.30, segons punt 5.1.1 del PPT. </t>
    </r>
    <r>
      <rPr>
        <b/>
        <sz val="9"/>
        <color theme="1"/>
        <rFont val="Calibri"/>
        <family val="2"/>
        <scheme val="minor"/>
      </rPr>
      <t>Inclou desplaçaments. No inclosos materials.</t>
    </r>
  </si>
  <si>
    <t>MPREV_RNT34_3A</t>
  </si>
  <si>
    <r>
      <t xml:space="preserve">Revisió preventiva triennal Bufant Pedro Gil PG-30 RNT-34.30, segons punt 5.1.1 del PPT. </t>
    </r>
    <r>
      <rPr>
        <b/>
        <sz val="9"/>
        <color theme="1"/>
        <rFont val="Calibri"/>
        <family val="2"/>
        <scheme val="minor"/>
      </rPr>
      <t>Inclos kit de manteniment RNT-34</t>
    </r>
  </si>
  <si>
    <t>MPREV_MAP_N1</t>
  </si>
  <si>
    <r>
      <t>Revisió preventiva Nivell I Bufant MAPNER, segons punt 5.1.2 del PPT.</t>
    </r>
    <r>
      <rPr>
        <b/>
        <sz val="9"/>
        <color theme="1"/>
        <rFont val="Calibri"/>
        <family val="2"/>
        <scheme val="minor"/>
      </rPr>
      <t xml:space="preserve"> Inclou desplaçaments. No inclòs kit manteniment</t>
    </r>
  </si>
  <si>
    <t>MPREV_SEM1_N2</t>
  </si>
  <si>
    <t xml:space="preserve">Revisió preventiva Nivell II Bufant MAPNER SEM.1, segons punt 5.1.2 del PPT. </t>
  </si>
  <si>
    <t xml:space="preserve">Revisió preventiva Nivell II Bufant MAPNER SEM.55, segons punt 5.1.2 del Plec de Prescripcions tècniques. </t>
  </si>
  <si>
    <t>MPREV_SEM11.8_N2</t>
  </si>
  <si>
    <t xml:space="preserve">Revisió preventiva Nivell II Bufant MAPNER SEM.11.8, segons punt 5.1.2 del PPT. </t>
  </si>
  <si>
    <t>MPREV_SEM25_N2</t>
  </si>
  <si>
    <t xml:space="preserve">Revisió preventiva Nivell II Bufant MAPNER SEM.25, segons punt 5.1.2 del PPT. </t>
  </si>
  <si>
    <t>MPREV_SEM55_N2</t>
  </si>
  <si>
    <t xml:space="preserve">Revisió preventiva Nivell II Bufant MAPNER SEM.55, segons punt 5.1.2 del PPT. </t>
  </si>
  <si>
    <t>MPREV_ARZ_1A</t>
  </si>
  <si>
    <r>
      <t xml:space="preserve">Revisió Preventiva anual Bufant Aerzen, segons punt 5.1.3 del PPT. </t>
    </r>
    <r>
      <rPr>
        <b/>
        <sz val="9"/>
        <color theme="1"/>
        <rFont val="Calibri"/>
        <family val="2"/>
        <scheme val="minor"/>
      </rPr>
      <t>Inclou desplaçaments. No inclosos materials.</t>
    </r>
  </si>
  <si>
    <t>MPREV_ARZ_3A</t>
  </si>
  <si>
    <t>Revisió Preventiva triennal Bufant Aerzen, segons punt 5.1.3 del PPT.</t>
  </si>
  <si>
    <t>Capitol 2: Partides Alçades</t>
  </si>
  <si>
    <t>PA_PREV_PTLL</t>
  </si>
  <si>
    <t>Partida alçada a justificar pels recanvis dels treballs preventius als equips de l'ETAP Llobregat. (No es pot modificar)</t>
  </si>
  <si>
    <t>P.A</t>
  </si>
  <si>
    <t>PA_CORR_PTLL</t>
  </si>
  <si>
    <t>Partida alçada a justificar pels treballs correctius als equips de l'ETAP LLOBREGAT. (No es pot modificar)</t>
  </si>
  <si>
    <t>PA_PREV_IPRAT</t>
  </si>
  <si>
    <t>Partida alçada a justificar pels treballs correctius als equips de l'ITAM PRAT. (No es pot modificar)</t>
  </si>
  <si>
    <t>PA_CORR_IPRAT</t>
  </si>
  <si>
    <t>Partida alçada a justificar pels recanvis dels treballs preventius als equips de l'ITAM PRAT. (No es pot modificar)</t>
  </si>
  <si>
    <t>PA_PREV_CARD</t>
  </si>
  <si>
    <t>Partida alçada a justificar pels recanvis dels treballs preventius als equips de l'ETAP CARDENER. (No es pot modificar)</t>
  </si>
  <si>
    <t>PA_CORR_CARD</t>
  </si>
  <si>
    <t>Partida alçada a justificar pels treballs correctius als equips de l'ETAP CARDENER. (No es pot modificar)</t>
  </si>
  <si>
    <t>Amidaments LOT 2 (Zona Sud)</t>
  </si>
  <si>
    <t>Capítol nº1</t>
  </si>
  <si>
    <t>Manteniment Preventiu</t>
  </si>
  <si>
    <t>Amidament</t>
  </si>
  <si>
    <t>2026</t>
  </si>
  <si>
    <t>2027</t>
  </si>
  <si>
    <t>2028</t>
  </si>
  <si>
    <t>LOT 2</t>
  </si>
  <si>
    <t>Unitats</t>
  </si>
  <si>
    <t>ETAP LLOBREGAT</t>
  </si>
  <si>
    <t>ITAM PRAT</t>
  </si>
  <si>
    <t>ETAP CARDENER</t>
  </si>
  <si>
    <t>Total</t>
  </si>
  <si>
    <t>Capítol nº2</t>
  </si>
  <si>
    <t>Partides alçades</t>
  </si>
  <si>
    <t>Pressupost LOT 2 (Zona Sud)</t>
  </si>
  <si>
    <t>CODI</t>
  </si>
  <si>
    <t>Import</t>
  </si>
  <si>
    <t>2029</t>
  </si>
  <si>
    <t>Recanvis treballs preventius i correctius</t>
  </si>
  <si>
    <t>IMPORT</t>
  </si>
  <si>
    <t>TOTAL PER ANYS</t>
  </si>
  <si>
    <t>TOTAL PRESSUPOST LICITACIÓ</t>
  </si>
  <si>
    <t>21% iva</t>
  </si>
  <si>
    <t>TOTAL PRESSUPOST LICITACIÓ (IVA inclòs)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</si>
</sst>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theme="0" tint="-0.14999847407452621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medium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0" xfId="0" applyAlignment="1" applyProtection="1">
      <alignment horizontal="center" vertical="center" wrapText="1"/>
      <protection locked="0"/>
    </xf>
    <xf numFmtId="9" fontId="0" fillId="0" borderId="0" xfId="0" applyNumberForma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1" xfId="0" applyNumberFormat="1" applyBorder="1"/>
    <xf numFmtId="0" fontId="5" fillId="0" borderId="0" xfId="0" applyFont="1" applyAlignment="1" applyProtection="1">
      <alignment horizontal="center" vertical="center" wrapText="1"/>
      <protection locked="0"/>
    </xf>
    <xf numFmtId="44" fontId="5" fillId="0" borderId="0" xfId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4" fontId="6" fillId="4" borderId="4" xfId="1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64" fontId="0" fillId="2" borderId="7" xfId="0" applyNumberForma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8" fontId="7" fillId="0" borderId="0" xfId="0" applyNumberFormat="1" applyFont="1" applyAlignment="1">
      <alignment vertical="center"/>
    </xf>
    <xf numFmtId="8" fontId="7" fillId="3" borderId="2" xfId="0" applyNumberFormat="1" applyFont="1" applyFill="1" applyBorder="1" applyAlignment="1">
      <alignment vertical="center"/>
    </xf>
    <xf numFmtId="8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8" fontId="7" fillId="0" borderId="3" xfId="0" applyNumberFormat="1" applyFont="1" applyBorder="1" applyAlignment="1">
      <alignment vertical="center"/>
    </xf>
    <xf numFmtId="8" fontId="7" fillId="0" borderId="0" xfId="0" applyNumberFormat="1" applyFont="1" applyAlignment="1">
      <alignment horizontal="right" vertical="center"/>
    </xf>
    <xf numFmtId="8" fontId="7" fillId="3" borderId="2" xfId="0" applyNumberFormat="1" applyFont="1" applyFill="1" applyBorder="1" applyAlignment="1">
      <alignment horizontal="right" vertical="center"/>
    </xf>
    <xf numFmtId="8" fontId="7" fillId="0" borderId="2" xfId="0" applyNumberFormat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8" fontId="7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3" borderId="2" xfId="0" applyNumberFormat="1" applyFont="1" applyFill="1" applyBorder="1" applyAlignment="1">
      <alignment vertical="center"/>
    </xf>
    <xf numFmtId="164" fontId="12" fillId="0" borderId="2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8" fontId="12" fillId="0" borderId="0" xfId="0" applyNumberFormat="1" applyFont="1" applyAlignment="1">
      <alignment horizontal="right" vertical="center"/>
    </xf>
    <xf numFmtId="8" fontId="12" fillId="3" borderId="2" xfId="0" applyNumberFormat="1" applyFont="1" applyFill="1" applyBorder="1" applyAlignment="1">
      <alignment horizontal="right" vertical="center"/>
    </xf>
    <xf numFmtId="8" fontId="12" fillId="0" borderId="2" xfId="0" applyNumberFormat="1" applyFont="1" applyBorder="1" applyAlignment="1">
      <alignment horizontal="right" vertical="center"/>
    </xf>
    <xf numFmtId="8" fontId="12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14" fillId="0" borderId="0" xfId="0" applyFont="1"/>
    <xf numFmtId="44" fontId="7" fillId="0" borderId="0" xfId="1" applyFont="1" applyFill="1" applyBorder="1" applyAlignment="1">
      <alignment horizontal="center" vertical="center" wrapText="1"/>
    </xf>
    <xf numFmtId="44" fontId="7" fillId="0" borderId="0" xfId="0" applyNumberFormat="1" applyFont="1"/>
    <xf numFmtId="0" fontId="15" fillId="0" borderId="0" xfId="0" applyFont="1"/>
    <xf numFmtId="0" fontId="0" fillId="0" borderId="2" xfId="0" applyBorder="1" applyAlignment="1">
      <alignment vertical="center" wrapText="1"/>
    </xf>
    <xf numFmtId="8" fontId="0" fillId="0" borderId="0" xfId="0" applyNumberFormat="1" applyAlignment="1">
      <alignment horizontal="right" vertical="center"/>
    </xf>
    <xf numFmtId="8" fontId="7" fillId="0" borderId="0" xfId="1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8" fontId="7" fillId="5" borderId="2" xfId="0" applyNumberFormat="1" applyFont="1" applyFill="1" applyBorder="1" applyAlignment="1">
      <alignment horizontal="right" vertical="center"/>
    </xf>
    <xf numFmtId="8" fontId="7" fillId="6" borderId="2" xfId="0" applyNumberFormat="1" applyFont="1" applyFill="1" applyBorder="1" applyAlignment="1">
      <alignment horizontal="right" vertical="center"/>
    </xf>
    <xf numFmtId="8" fontId="7" fillId="5" borderId="3" xfId="0" applyNumberFormat="1" applyFont="1" applyFill="1" applyBorder="1" applyAlignment="1">
      <alignment horizontal="right" vertical="center"/>
    </xf>
    <xf numFmtId="165" fontId="10" fillId="6" borderId="6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 wrapText="1"/>
    </xf>
  </cellXfs>
  <cellStyles count="2">
    <cellStyle name="Moneda" xfId="1" builtinId="4"/>
    <cellStyle name="Normal" xfId="0" builtinId="0"/>
  </cellStyles>
  <dxfs count="93">
    <dxf>
      <numFmt numFmtId="34" formatCode="_-* #,##0.00\ &quot;€&quot;_-;\-* #,##0.00\ &quot;€&quot;_-;_-* &quot;-&quot;??\ &quot;€&quot;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  <color auto="1"/>
      </font>
      <numFmt numFmtId="164" formatCode="#,##0.00\ &quot;€&quot;"/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</font>
      <numFmt numFmtId="164" formatCode="#,##0.00\ &quot;€&quot;"/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4" formatCode="#,##0.00\ &quot;€&quot;"/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683B0B-723E-4845-8653-A3A6D45C5745}" name="TAULA_MOBRA6" displayName="TAULA_MOBRA6" ref="A5:G11" totalsRowShown="0" headerRowDxfId="92" dataDxfId="91">
  <tableColumns count="7">
    <tableColumn id="1" xr3:uid="{42C4A266-35F4-4380-95F7-AC26DAB10743}" name="Codi" dataDxfId="90"/>
    <tableColumn id="2" xr3:uid="{FAB3187A-F0F5-4FBB-84D2-66E19427C6A9}" name="Descripció" dataDxfId="89"/>
    <tableColumn id="3" xr3:uid="{C25DD406-C5F7-475F-8107-696B25D48ACD}" name="Unitat" dataDxfId="88"/>
    <tableColumn id="4" xr3:uid="{E2B96A91-3910-440C-A923-663A391BAFEE}" name="Preu licitació" dataDxfId="87"/>
    <tableColumn id="5" xr3:uid="{5B8B6F12-E769-4C80-A628-93B3524A12FB}" name="2023" dataDxfId="86">
      <calculatedColumnFormula>TAULA_MOBRA6[[#This Row],[Preu licitació]]*(1+INCREMENT_2023)</calculatedColumnFormula>
    </tableColumn>
    <tableColumn id="6" xr3:uid="{380A4331-FA1C-4770-80AA-C7108B716F8F}" name="2024" dataDxfId="85">
      <calculatedColumnFormula>TAULA_MOBRA6[[#This Row],[2023]]*(1+INCREMENT_2024)</calculatedColumnFormula>
    </tableColumn>
    <tableColumn id="7" xr3:uid="{251C02F0-E01D-47F4-B2DE-3AF93FF63414}" name="2025" dataDxfId="84">
      <calculatedColumnFormula>TAULA_MOBRA6[[#This Row],[2024]]*(1+INCREMENT_2025)</calculatedColumnFormula>
    </tableColumn>
  </tableColumns>
  <tableStyleInfo name="TableStyleMedium1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3CAC60A7-61D1-4E55-8984-516B322C504B}" name="RESUM_LOT1_PA" displayName="RESUM_LOT1_PA" ref="A20:H27" totalsRowCount="1">
  <tableColumns count="8">
    <tableColumn id="1" xr3:uid="{BD3760D5-D042-4EE4-8BFE-CEB3A9A9C63A}" name="CODI" totalsRowLabel="Total" dataDxfId="7"/>
    <tableColumn id="2" xr3:uid="{26D90354-F754-4441-A788-CCA8E12FC5F1}" name="Descripció"/>
    <tableColumn id="3" xr3:uid="{4ECC2F1C-FC2B-48A9-9B04-B1625BBBE561}" name="Import" totalsRowFunction="sum" totalsRowDxfId="6">
      <calculatedColumnFormula>SUM(D21:G21)</calculatedColumnFormula>
    </tableColumn>
    <tableColumn id="4" xr3:uid="{1D71B316-27D3-40FE-B3D4-EC285CAE9D15}" name="2025" totalsRowFunction="sum" totalsRowDxfId="5"/>
    <tableColumn id="5" xr3:uid="{55E40BE6-1C1C-402E-A21B-B4CDE15AAE17}" name="2026" totalsRowFunction="sum" totalsRowDxfId="4"/>
    <tableColumn id="6" xr3:uid="{E380F97A-77A6-451D-9203-9F14EC2D0406}" name="2027" totalsRowFunction="sum" totalsRowDxfId="3"/>
    <tableColumn id="7" xr3:uid="{FAFABEE6-4D46-4ACE-A3A9-0F6318552094}" name="2028" totalsRowFunction="sum" totalsRowDxfId="2"/>
    <tableColumn id="8" xr3:uid="{7C072CE2-517B-4CD0-911B-675AD6177872}" name="2029" dataDxfId="0" totalsRowDxfId="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A50639E-F400-43D4-90F9-3D8480D1511B}" name="TAULA_RECANVIS_PGIL13" displayName="TAULA_RECANVIS_PGIL13" ref="A14:G52" totalsRowShown="0" headerRowDxfId="83" dataDxfId="82">
  <sortState xmlns:xlrd2="http://schemas.microsoft.com/office/spreadsheetml/2017/richdata2" ref="A15:D40">
    <sortCondition ref="B14"/>
  </sortState>
  <tableColumns count="7">
    <tableColumn id="1" xr3:uid="{6D187318-B59F-4FF7-BD90-BC3A74786612}" name="Codi" dataDxfId="81"/>
    <tableColumn id="2" xr3:uid="{E5861F49-B5E5-403F-9973-87300611E0F4}" name="Descripció" dataDxfId="80"/>
    <tableColumn id="3" xr3:uid="{C8889A6B-D67C-46C2-A70A-2D51AE4AC6B5}" name="Unitat" dataDxfId="79"/>
    <tableColumn id="4" xr3:uid="{22BF027E-DC68-47F4-89F9-D10A5A66F8EF}" name="Preu licitació" dataDxfId="78"/>
    <tableColumn id="5" xr3:uid="{EA97835E-B516-40AB-B780-F242F2678287}" name="2023" dataDxfId="77">
      <calculatedColumnFormula>TAULA_RECANVIS_PGIL13[[#This Row],[Preu licitació]]*(1+INCREMENT_2023)</calculatedColumnFormula>
    </tableColumn>
    <tableColumn id="6" xr3:uid="{9B458D07-8315-438F-B855-023D08D1EDD2}" name="2024" dataDxfId="76">
      <calculatedColumnFormula>TAULA_RECANVIS_PGIL13[[#This Row],[2023]]*(1+INCREMENT_2024)</calculatedColumnFormula>
    </tableColumn>
    <tableColumn id="7" xr3:uid="{1BD6C825-4BD6-4EBC-99EF-93B33A96A8B3}" name="2025" dataDxfId="75">
      <calculatedColumnFormula>TAULA_RECANVIS_PGIL13[[#This Row],[2024]]*(1+INCREMENT_2025)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44BE0E68-7858-4559-AB3F-4EDF1D2CBE26}" name="TAULA_RECANVIS_MAPNER16" displayName="TAULA_RECANVIS_MAPNER16" ref="A55:G151" totalsRowShown="0" headerRowDxfId="74" dataDxfId="73">
  <autoFilter ref="A55:G151" xr:uid="{FB5FCAC9-39C5-47B6-AF14-6D998665008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8F563B52-092A-4D3D-8B98-7883A3321A42}" name="Codi" dataDxfId="72"/>
    <tableColumn id="2" xr3:uid="{47C1AC68-EA04-4F72-BBD7-D1B3203273F1}" name="Descripció" dataDxfId="71"/>
    <tableColumn id="3" xr3:uid="{3875D5EF-38F7-4A18-88A6-9A0C60CB1364}" name="Unitat" dataDxfId="70"/>
    <tableColumn id="4" xr3:uid="{5FD7142B-5F30-4F8D-B88F-DE7C1255D238}" name="Preu licitació" dataDxfId="69"/>
    <tableColumn id="5" xr3:uid="{DDCCD759-B85F-441F-B50A-AF8100E54049}" name="2023" dataDxfId="68">
      <calculatedColumnFormula>TAULA_RECANVIS_MAPNER16[[#This Row],[Preu licitació]]*(1+INCREMENT_2023)</calculatedColumnFormula>
    </tableColumn>
    <tableColumn id="6" xr3:uid="{E49CF93D-1523-4662-BD98-5CA0F7FB3A6E}" name="2024" dataDxfId="67">
      <calculatedColumnFormula>TAULA_RECANVIS_MAPNER16[[#This Row],[2023]]*(1+INCREMENT_2024)</calculatedColumnFormula>
    </tableColumn>
    <tableColumn id="7" xr3:uid="{33E1587F-5B96-42C9-BDC0-24ABBAAEE186}" name="2025" dataDxfId="66">
      <calculatedColumnFormula>TAULA_RECANVIS_MAPNER16[[#This Row],[2024]]*(1+INCREMENT_2025)</calculatedColumnFormula>
    </tableColumn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31A88CB-51D1-4BDC-981C-4698AEBA5657}" name="TAULA_RECANVIS_AERZEN18" displayName="TAULA_RECANVIS_AERZEN18" ref="A154:D157" totalsRowShown="0" headerRowDxfId="65" dataDxfId="64">
  <autoFilter ref="A154:D157" xr:uid="{A53FE220-3B76-481E-8C3F-8663DC7B430C}"/>
  <tableColumns count="4">
    <tableColumn id="1" xr3:uid="{AA374A3D-AA52-4BA1-8F0E-33E0AA1D248A}" name="Codi" dataDxfId="63"/>
    <tableColumn id="2" xr3:uid="{669B9C6D-F94A-4D02-8209-DD51A94559A5}" name="Descripció" dataDxfId="62"/>
    <tableColumn id="3" xr3:uid="{E01C07AB-2F60-4164-BA5E-87CA4E5273F9}" name="Unitat" dataDxfId="61"/>
    <tableColumn id="4" xr3:uid="{20EBA80F-A2BC-4F02-87E0-549A4B923CCD}" name="Preu licitació" dataDxfId="60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29C4E15-44E6-4DBF-BD3F-3E010D134963}" name="TAULA_PREVENTIUS" displayName="TAULA_PREVENTIUS" ref="A5:D16" totalsRowShown="0" headerRowDxfId="59" dataDxfId="58">
  <autoFilter ref="A5:D16" xr:uid="{229C4E15-44E6-4DBF-BD3F-3E010D134963}">
    <filterColumn colId="0" hiddenButton="1"/>
    <filterColumn colId="1" hiddenButton="1"/>
    <filterColumn colId="2" hiddenButton="1"/>
    <filterColumn colId="3" hiddenButton="1"/>
  </autoFilter>
  <tableColumns count="4">
    <tableColumn id="1" xr3:uid="{5FE13DAF-084C-425A-9A04-B214E2F79FDE}" name="Codi" dataDxfId="57"/>
    <tableColumn id="2" xr3:uid="{3FDAC810-2376-4CBD-BCBC-92F85FC483CE}" name="Descripció" dataDxfId="56"/>
    <tableColumn id="3" xr3:uid="{AB30317F-A0D5-43DA-B3CB-6E82A177E503}" name="Unitat" dataDxfId="55"/>
    <tableColumn id="4" xr3:uid="{0721AD27-92CC-49CE-9AA5-A05DE01B4A05}" name="Preu licitació" dataDxfId="54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9D03A67-2002-4E28-B9AA-13DF1B370816}" name="TAULA_PA" displayName="TAULA_PA" ref="A19:D25" totalsRowShown="0" headerRowDxfId="53" dataDxfId="52">
  <autoFilter ref="A19:D25" xr:uid="{F6174042-0BC8-4AE0-B638-6A43E6EE1FF1}"/>
  <tableColumns count="4">
    <tableColumn id="1" xr3:uid="{763A2DE5-1C69-466D-A91E-CB30863EF48A}" name="Codi" dataDxfId="51"/>
    <tableColumn id="2" xr3:uid="{94FD9375-3E37-4840-AB32-0BE8324BAF07}" name="Descripció" dataDxfId="50"/>
    <tableColumn id="3" xr3:uid="{D8FDC54E-A7EF-4BC2-9C78-BE21A8327EB5}" name="Unitat" dataDxfId="49"/>
    <tableColumn id="4" xr3:uid="{673A2298-22B8-4EEF-83A0-C0721501F27F}" name="Preu licitació" dataDxfId="48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AMID_PREVENTIUS" displayName="AMID_PREVENTIUS" ref="A5:G17" totalsRowCount="1" totalsRowDxfId="47">
  <tableColumns count="7">
    <tableColumn id="1" xr3:uid="{00000000-0010-0000-0500-000001000000}" name="Codi" totalsRowLabel="Total"/>
    <tableColumn id="2" xr3:uid="{00000000-0010-0000-0500-000002000000}" name="Descripció" dataDxfId="46">
      <calculatedColumnFormula>VLOOKUP(AMID_PREVENTIUS[[#This Row],[Codi]],#REF!,2,FALSE)</calculatedColumnFormula>
    </tableColumn>
    <tableColumn id="5" xr3:uid="{00000000-0010-0000-0500-000005000000}" name="Amidament" totalsRowFunction="sum" dataDxfId="44" totalsRowDxfId="45"/>
    <tableColumn id="4" xr3:uid="{00000000-0010-0000-0500-000004000000}" name="2025" totalsRowFunction="sum" dataDxfId="42" totalsRowDxfId="43"/>
    <tableColumn id="6" xr3:uid="{00000000-0010-0000-0500-000006000000}" name="2026" totalsRowFunction="sum" dataDxfId="40" totalsRowDxfId="41">
      <calculatedColumnFormula>#REF!</calculatedColumnFormula>
    </tableColumn>
    <tableColumn id="7" xr3:uid="{00000000-0010-0000-0500-000007000000}" name="2027" totalsRowFunction="sum" dataDxfId="38" totalsRowDxfId="39">
      <calculatedColumnFormula>#REF!</calculatedColumnFormula>
    </tableColumn>
    <tableColumn id="8" xr3:uid="{00000000-0010-0000-0500-000008000000}" name="2028" totalsRowFunction="sum" dataDxfId="36" totalsRowDxfId="37">
      <calculatedColumnFormula>#REF!</calculatedColumnFormula>
    </tableColumn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AMID_PA" displayName="AMID_PA" ref="A20:G27" totalsRowCount="1" headerRowDxfId="35">
  <tableColumns count="7">
    <tableColumn id="1" xr3:uid="{00000000-0010-0000-0600-000001000000}" name="Codi" totalsRowLabel="Total"/>
    <tableColumn id="2" xr3:uid="{00000000-0010-0000-0600-000002000000}" name="Descripció" dataDxfId="34">
      <calculatedColumnFormula>VLOOKUP(AMID_PA[[#This Row],[Codi]],TAULA_PA[],2,FALSE)</calculatedColumnFormula>
    </tableColumn>
    <tableColumn id="3" xr3:uid="{00000000-0010-0000-0600-000003000000}" name="Amidament" totalsRowFunction="sum" dataDxfId="32" totalsRowDxfId="33">
      <calculatedColumnFormula>SUM(AMID_PA[[#This Row],[2025]:[2028]])</calculatedColumnFormula>
    </tableColumn>
    <tableColumn id="5" xr3:uid="{00000000-0010-0000-0600-000005000000}" name="2025" totalsRowFunction="sum" dataDxfId="30" totalsRowDxfId="31"/>
    <tableColumn id="4" xr3:uid="{00000000-0010-0000-0600-000004000000}" name="2026" totalsRowFunction="sum" dataDxfId="28" totalsRowDxfId="29"/>
    <tableColumn id="6" xr3:uid="{00000000-0010-0000-0600-000006000000}" name="2027" totalsRowFunction="sum" dataDxfId="26" totalsRowDxfId="27">
      <calculatedColumnFormula>AMID_PA[[#This Row],[2026]]*AMID_PA[[#This Row],[2025]]</calculatedColumnFormula>
    </tableColumn>
    <tableColumn id="7" xr3:uid="{00000000-0010-0000-0600-000007000000}" name="2028" totalsRowFunction="sum" dataDxfId="24" totalsRowDxfId="25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RESUM_LOT1_PREV" displayName="RESUM_LOT1_PREV" ref="A5:H17" totalsRowCount="1">
  <tableColumns count="8">
    <tableColumn id="1" xr3:uid="{00000000-0010-0000-0700-000001000000}" name="CODI" totalsRowLabel="Total" dataDxfId="22" totalsRowDxfId="23"/>
    <tableColumn id="2" xr3:uid="{00000000-0010-0000-0700-000002000000}" name="Descripció" dataDxfId="20" totalsRowDxfId="21">
      <calculatedColumnFormula>VLOOKUP(RESUM_LOT1_PREV[[#This Row],[CODI]],AMID_PREVENTIUS[],2,FALSE)</calculatedColumnFormula>
    </tableColumn>
    <tableColumn id="3" xr3:uid="{00000000-0010-0000-0700-000003000000}" name="Import" totalsRowFunction="sum" dataDxfId="18" totalsRowDxfId="19" dataCellStyle="Moneda">
      <calculatedColumnFormula>SUM(D6:G6)</calculatedColumnFormula>
    </tableColumn>
    <tableColumn id="4" xr3:uid="{00000000-0010-0000-0700-000004000000}" name="2025" totalsRowFunction="sum" dataDxfId="16" totalsRowDxfId="17">
      <calculatedColumnFormula>AMIDAMENT!D6*QPREUS!$F6</calculatedColumnFormula>
    </tableColumn>
    <tableColumn id="5" xr3:uid="{00000000-0010-0000-0700-000005000000}" name="2026" totalsRowFunction="sum" dataDxfId="14" totalsRowDxfId="15" dataCellStyle="Moneda">
      <calculatedColumnFormula>AMIDAMENT!E6*QPREUS!$F6</calculatedColumnFormula>
    </tableColumn>
    <tableColumn id="6" xr3:uid="{00000000-0010-0000-0700-000006000000}" name="2027" totalsRowFunction="sum" dataDxfId="12" totalsRowDxfId="13" dataCellStyle="Moneda">
      <calculatedColumnFormula>AMIDAMENT!F6*QPREUS!$F6</calculatedColumnFormula>
    </tableColumn>
    <tableColumn id="7" xr3:uid="{00000000-0010-0000-0700-000007000000}" name="2028" totalsRowFunction="sum" dataDxfId="10" totalsRowDxfId="11" dataCellStyle="Moneda">
      <calculatedColumnFormula>AMIDAMENT!G6*QPREUS!$F6</calculatedColumnFormula>
    </tableColumn>
    <tableColumn id="8" xr3:uid="{71BAF7EF-382D-4249-A3E6-F9A603D1C626}" name="2029" dataDxfId="8" totalsRowDxfId="9" dataCellStyle="Moneda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8180C-A5FC-485F-9DCE-DD4324BBAB9A}">
  <dimension ref="A1:AA183"/>
  <sheetViews>
    <sheetView showGridLines="0" tabSelected="1" topLeftCell="B1" zoomScale="80" zoomScaleNormal="80" workbookViewId="0">
      <selection activeCell="L7" sqref="L7"/>
    </sheetView>
  </sheetViews>
  <sheetFormatPr defaultColWidth="11.42578125" defaultRowHeight="12"/>
  <cols>
    <col min="1" max="1" width="16.28515625" style="21" customWidth="1"/>
    <col min="2" max="2" width="75.7109375" style="22" customWidth="1"/>
    <col min="3" max="3" width="8" style="21" customWidth="1"/>
    <col min="4" max="4" width="15" style="21" customWidth="1"/>
    <col min="5" max="7" width="15.7109375" style="21" hidden="1" customWidth="1"/>
    <col min="8" max="8" width="2.5703125" style="21" customWidth="1"/>
    <col min="9" max="9" width="13" style="21" customWidth="1"/>
    <col min="10" max="10" width="2.140625" style="21" customWidth="1"/>
    <col min="11" max="11" width="40.7109375" style="21" customWidth="1"/>
    <col min="12" max="12" width="9.42578125" style="21" customWidth="1"/>
    <col min="13" max="16384" width="11.42578125" style="21"/>
  </cols>
  <sheetData>
    <row r="1" spans="1:27"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</row>
    <row r="2" spans="1:27" ht="15.75">
      <c r="A2" s="54" t="s">
        <v>0</v>
      </c>
      <c r="E2" s="21">
        <v>0</v>
      </c>
      <c r="F2" s="21">
        <v>0</v>
      </c>
      <c r="G2" s="21">
        <v>0</v>
      </c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</row>
    <row r="3" spans="1:27" ht="9" customHeight="1">
      <c r="A3" s="5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</row>
    <row r="4" spans="1:27">
      <c r="A4" s="21" t="s">
        <v>1</v>
      </c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</row>
    <row r="5" spans="1:27" ht="12.75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 t="s">
        <v>7</v>
      </c>
      <c r="G5" s="23" t="s">
        <v>8</v>
      </c>
      <c r="I5" s="24" t="s">
        <v>9</v>
      </c>
      <c r="K5" s="25" t="s">
        <v>10</v>
      </c>
      <c r="L5" s="63">
        <v>0</v>
      </c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</row>
    <row r="6" spans="1:27" ht="20.100000000000001" customHeight="1">
      <c r="A6" s="26" t="s">
        <v>11</v>
      </c>
      <c r="B6" s="27" t="s">
        <v>12</v>
      </c>
      <c r="C6" s="28" t="s">
        <v>13</v>
      </c>
      <c r="D6" s="29">
        <v>0.75</v>
      </c>
      <c r="E6" s="29">
        <f>TAULA_MOBRA6[[#This Row],[Preu licitació]]*(1+INCREMENT_2023)</f>
        <v>0.75</v>
      </c>
      <c r="F6" s="29">
        <f>TAULA_MOBRA6[[#This Row],[2023]]*(1+INCREMENT_2024)</f>
        <v>0.75</v>
      </c>
      <c r="G6" s="29">
        <f>TAULA_MOBRA6[[#This Row],[2024]]*(1+INCREMENT_2025)</f>
        <v>0.75</v>
      </c>
      <c r="I6" s="30">
        <f t="shared" ref="I6:I11" si="0">D6*(1-BAIXA_CAPITOL1)</f>
        <v>0.75</v>
      </c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</row>
    <row r="7" spans="1:27" ht="20.100000000000001" customHeight="1">
      <c r="A7" s="26" t="s">
        <v>14</v>
      </c>
      <c r="B7" s="27" t="s">
        <v>15</v>
      </c>
      <c r="C7" s="28" t="s">
        <v>16</v>
      </c>
      <c r="D7" s="29">
        <v>100</v>
      </c>
      <c r="E7" s="29">
        <f>TAULA_MOBRA6[[#This Row],[Preu licitació]]*(1+INCREMENT_2023)</f>
        <v>100</v>
      </c>
      <c r="F7" s="29">
        <f>TAULA_MOBRA6[[#This Row],[2023]]*(1+INCREMENT_2024)</f>
        <v>100</v>
      </c>
      <c r="G7" s="29">
        <f>TAULA_MOBRA6[[#This Row],[2024]]*(1+INCREMENT_2025)</f>
        <v>100</v>
      </c>
      <c r="I7" s="31">
        <f t="shared" si="0"/>
        <v>100</v>
      </c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</row>
    <row r="8" spans="1:27" ht="20.100000000000001" customHeight="1">
      <c r="A8" s="26" t="s">
        <v>17</v>
      </c>
      <c r="B8" s="27" t="s">
        <v>18</v>
      </c>
      <c r="C8" s="28" t="s">
        <v>16</v>
      </c>
      <c r="D8" s="29">
        <v>55</v>
      </c>
      <c r="E8" s="29">
        <f>TAULA_MOBRA6[[#This Row],[Preu licitació]]*(1+INCREMENT_2023)</f>
        <v>55</v>
      </c>
      <c r="F8" s="29">
        <f>TAULA_MOBRA6[[#This Row],[2023]]*(1+INCREMENT_2024)</f>
        <v>55</v>
      </c>
      <c r="G8" s="29">
        <f>TAULA_MOBRA6[[#This Row],[2024]]*(1+INCREMENT_2025)</f>
        <v>55</v>
      </c>
      <c r="I8" s="30">
        <f t="shared" si="0"/>
        <v>55</v>
      </c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</row>
    <row r="9" spans="1:27" ht="20.100000000000001" customHeight="1">
      <c r="A9" s="26" t="s">
        <v>19</v>
      </c>
      <c r="B9" s="27" t="s">
        <v>20</v>
      </c>
      <c r="C9" s="28" t="s">
        <v>21</v>
      </c>
      <c r="D9" s="29">
        <v>70</v>
      </c>
      <c r="E9" s="29">
        <f>TAULA_MOBRA6[[#This Row],[Preu licitació]]*(1+INCREMENT_2023)</f>
        <v>70</v>
      </c>
      <c r="F9" s="29">
        <f>TAULA_MOBRA6[[#This Row],[2023]]*(1+INCREMENT_2024)</f>
        <v>70</v>
      </c>
      <c r="G9" s="29">
        <f>TAULA_MOBRA6[[#This Row],[2024]]*(1+INCREMENT_2025)</f>
        <v>70</v>
      </c>
      <c r="I9" s="31">
        <f t="shared" si="0"/>
        <v>70</v>
      </c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</row>
    <row r="10" spans="1:27" ht="37.5">
      <c r="A10" s="26" t="s">
        <v>22</v>
      </c>
      <c r="B10" s="32" t="s">
        <v>23</v>
      </c>
      <c r="C10" s="28" t="s">
        <v>21</v>
      </c>
      <c r="D10" s="29">
        <v>450</v>
      </c>
      <c r="E10" s="29">
        <f>TAULA_MOBRA6[[#This Row],[Preu licitació]]*(1+INCREMENT_2023)</f>
        <v>450</v>
      </c>
      <c r="F10" s="29">
        <f>TAULA_MOBRA6[[#This Row],[2023]]*(1+INCREMENT_2024)</f>
        <v>450</v>
      </c>
      <c r="G10" s="29">
        <f>TAULA_MOBRA6[[#This Row],[2024]]*(1+INCREMENT_2025)</f>
        <v>450</v>
      </c>
      <c r="I10" s="30">
        <f t="shared" si="0"/>
        <v>450</v>
      </c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</row>
    <row r="11" spans="1:27" ht="20.100000000000001" customHeight="1">
      <c r="A11" s="26" t="s">
        <v>24</v>
      </c>
      <c r="B11" s="32" t="s">
        <v>25</v>
      </c>
      <c r="C11" s="28" t="s">
        <v>21</v>
      </c>
      <c r="D11" s="29">
        <v>250</v>
      </c>
      <c r="E11" s="29">
        <f>TAULA_MOBRA6[[#This Row],[Preu licitació]]*(1+INCREMENT_2023)</f>
        <v>250</v>
      </c>
      <c r="F11" s="29">
        <f>TAULA_MOBRA6[[#This Row],[2023]]*(1+INCREMENT_2024)</f>
        <v>250</v>
      </c>
      <c r="G11" s="29">
        <f>TAULA_MOBRA6[[#This Row],[2024]]*(1+INCREMENT_2025)</f>
        <v>250</v>
      </c>
      <c r="I11" s="33">
        <f t="shared" si="0"/>
        <v>250</v>
      </c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</row>
    <row r="13" spans="1:27" ht="12.75" thickBot="1">
      <c r="A13" s="21" t="s">
        <v>26</v>
      </c>
    </row>
    <row r="14" spans="1:27" ht="12.75" thickBot="1">
      <c r="A14" s="23" t="s">
        <v>2</v>
      </c>
      <c r="B14" s="23" t="s">
        <v>3</v>
      </c>
      <c r="C14" s="23" t="s">
        <v>4</v>
      </c>
      <c r="D14" s="23" t="s">
        <v>5</v>
      </c>
      <c r="E14" s="23" t="s">
        <v>6</v>
      </c>
      <c r="F14" s="23" t="s">
        <v>7</v>
      </c>
      <c r="G14" s="23" t="s">
        <v>8</v>
      </c>
      <c r="I14" s="24" t="s">
        <v>9</v>
      </c>
      <c r="K14" s="25" t="s">
        <v>27</v>
      </c>
      <c r="L14" s="63">
        <v>0</v>
      </c>
    </row>
    <row r="15" spans="1:27" ht="24">
      <c r="A15" s="26" t="s">
        <v>28</v>
      </c>
      <c r="B15" s="27" t="s">
        <v>29</v>
      </c>
      <c r="C15" s="28" t="s">
        <v>21</v>
      </c>
      <c r="D15" s="34">
        <v>222.73419999999999</v>
      </c>
      <c r="E15" s="34">
        <f>TAULA_RECANVIS_PGIL13[[#This Row],[Preu licitació]]*(1+INCREMENT_2023)</f>
        <v>222.73419999999999</v>
      </c>
      <c r="F15" s="34">
        <f>TAULA_RECANVIS_PGIL13[[#This Row],[2023]]*(1+INCREMENT_2024)</f>
        <v>222.73419999999999</v>
      </c>
      <c r="G15" s="34">
        <f>TAULA_RECANVIS_PGIL13[[#This Row],[2024]]*(1+INCREMENT_2025)</f>
        <v>222.73419999999999</v>
      </c>
      <c r="I15" s="35">
        <f t="shared" ref="I15:I52" si="1">D15*(1-BAIXA_RECANVIS)</f>
        <v>222.73419999999999</v>
      </c>
    </row>
    <row r="16" spans="1:27" ht="24">
      <c r="A16" s="26" t="s">
        <v>30</v>
      </c>
      <c r="B16" s="27" t="s">
        <v>31</v>
      </c>
      <c r="C16" s="28" t="s">
        <v>21</v>
      </c>
      <c r="D16" s="34">
        <v>1521.8969999999999</v>
      </c>
      <c r="E16" s="34">
        <f>TAULA_RECANVIS_PGIL13[[#This Row],[Preu licitació]]*(1+INCREMENT_2023)</f>
        <v>1521.8969999999999</v>
      </c>
      <c r="F16" s="34">
        <f>TAULA_RECANVIS_PGIL13[[#This Row],[2023]]*(1+INCREMENT_2024)</f>
        <v>1521.8969999999999</v>
      </c>
      <c r="G16" s="34">
        <f>TAULA_RECANVIS_PGIL13[[#This Row],[2024]]*(1+INCREMENT_2025)</f>
        <v>1521.8969999999999</v>
      </c>
      <c r="I16" s="36">
        <f t="shared" si="1"/>
        <v>1521.8969999999999</v>
      </c>
    </row>
    <row r="17" spans="1:9">
      <c r="A17" s="26" t="s">
        <v>32</v>
      </c>
      <c r="B17" s="27" t="s">
        <v>33</v>
      </c>
      <c r="C17" s="28" t="s">
        <v>21</v>
      </c>
      <c r="D17" s="34">
        <v>193.88199999999998</v>
      </c>
      <c r="E17" s="34">
        <f>TAULA_RECANVIS_PGIL13[[#This Row],[Preu licitació]]*(1+INCREMENT_2023)</f>
        <v>193.88199999999998</v>
      </c>
      <c r="F17" s="34">
        <f>TAULA_RECANVIS_PGIL13[[#This Row],[2023]]*(1+INCREMENT_2024)</f>
        <v>193.88199999999998</v>
      </c>
      <c r="G17" s="34">
        <f>TAULA_RECANVIS_PGIL13[[#This Row],[2024]]*(1+INCREMENT_2025)</f>
        <v>193.88199999999998</v>
      </c>
      <c r="I17" s="35">
        <f t="shared" si="1"/>
        <v>193.88199999999998</v>
      </c>
    </row>
    <row r="18" spans="1:9" ht="24">
      <c r="A18" s="26" t="s">
        <v>34</v>
      </c>
      <c r="B18" s="27" t="s">
        <v>35</v>
      </c>
      <c r="C18" s="28" t="s">
        <v>21</v>
      </c>
      <c r="D18" s="34">
        <v>1258.4000000000001</v>
      </c>
      <c r="E18" s="34">
        <f>TAULA_RECANVIS_PGIL13[[#This Row],[Preu licitació]]*(1+INCREMENT_2023)</f>
        <v>1258.4000000000001</v>
      </c>
      <c r="F18" s="34">
        <f>TAULA_RECANVIS_PGIL13[[#This Row],[2023]]*(1+INCREMENT_2024)</f>
        <v>1258.4000000000001</v>
      </c>
      <c r="G18" s="34">
        <f>TAULA_RECANVIS_PGIL13[[#This Row],[2024]]*(1+INCREMENT_2025)</f>
        <v>1258.4000000000001</v>
      </c>
      <c r="I18" s="36">
        <f t="shared" si="1"/>
        <v>1258.4000000000001</v>
      </c>
    </row>
    <row r="19" spans="1:9" ht="24">
      <c r="A19" s="26" t="s">
        <v>36</v>
      </c>
      <c r="B19" s="27" t="s">
        <v>37</v>
      </c>
      <c r="C19" s="28" t="s">
        <v>21</v>
      </c>
      <c r="D19" s="34">
        <v>865.15</v>
      </c>
      <c r="E19" s="34">
        <f>TAULA_RECANVIS_PGIL13[[#This Row],[Preu licitació]]*(1+INCREMENT_2023)</f>
        <v>865.15</v>
      </c>
      <c r="F19" s="34">
        <f>TAULA_RECANVIS_PGIL13[[#This Row],[2023]]*(1+INCREMENT_2024)</f>
        <v>865.15</v>
      </c>
      <c r="G19" s="34">
        <f>TAULA_RECANVIS_PGIL13[[#This Row],[2024]]*(1+INCREMENT_2025)</f>
        <v>865.15</v>
      </c>
      <c r="I19" s="35">
        <f t="shared" si="1"/>
        <v>865.15</v>
      </c>
    </row>
    <row r="20" spans="1:9" ht="24">
      <c r="A20" s="26" t="s">
        <v>38</v>
      </c>
      <c r="B20" s="27" t="s">
        <v>39</v>
      </c>
      <c r="C20" s="28" t="s">
        <v>21</v>
      </c>
      <c r="D20" s="34">
        <v>7865</v>
      </c>
      <c r="E20" s="34">
        <f>TAULA_RECANVIS_PGIL13[[#This Row],[Preu licitació]]*(1+INCREMENT_2023)</f>
        <v>7865</v>
      </c>
      <c r="F20" s="34">
        <f>TAULA_RECANVIS_PGIL13[[#This Row],[2023]]*(1+INCREMENT_2024)</f>
        <v>7865</v>
      </c>
      <c r="G20" s="34">
        <f>TAULA_RECANVIS_PGIL13[[#This Row],[2024]]*(1+INCREMENT_2025)</f>
        <v>7865</v>
      </c>
      <c r="I20" s="36">
        <f t="shared" si="1"/>
        <v>7865</v>
      </c>
    </row>
    <row r="21" spans="1:9">
      <c r="A21" s="26" t="s">
        <v>40</v>
      </c>
      <c r="B21" s="27" t="s">
        <v>41</v>
      </c>
      <c r="C21" s="28" t="s">
        <v>21</v>
      </c>
      <c r="D21" s="34">
        <v>39.325000000000003</v>
      </c>
      <c r="E21" s="34">
        <f>TAULA_RECANVIS_PGIL13[[#This Row],[Preu licitació]]*(1+INCREMENT_2023)</f>
        <v>39.325000000000003</v>
      </c>
      <c r="F21" s="34">
        <f>TAULA_RECANVIS_PGIL13[[#This Row],[2023]]*(1+INCREMENT_2024)</f>
        <v>39.325000000000003</v>
      </c>
      <c r="G21" s="34">
        <f>TAULA_RECANVIS_PGIL13[[#This Row],[2024]]*(1+INCREMENT_2025)</f>
        <v>39.325000000000003</v>
      </c>
      <c r="I21" s="35">
        <f t="shared" si="1"/>
        <v>39.325000000000003</v>
      </c>
    </row>
    <row r="22" spans="1:9" ht="24">
      <c r="A22" s="26" t="s">
        <v>42</v>
      </c>
      <c r="B22" s="27" t="s">
        <v>43</v>
      </c>
      <c r="C22" s="28" t="s">
        <v>21</v>
      </c>
      <c r="D22" s="34">
        <v>2359.5</v>
      </c>
      <c r="E22" s="34">
        <f>TAULA_RECANVIS_PGIL13[[#This Row],[Preu licitació]]*(1+INCREMENT_2023)</f>
        <v>2359.5</v>
      </c>
      <c r="F22" s="34">
        <f>TAULA_RECANVIS_PGIL13[[#This Row],[2023]]*(1+INCREMENT_2024)</f>
        <v>2359.5</v>
      </c>
      <c r="G22" s="34">
        <f>TAULA_RECANVIS_PGIL13[[#This Row],[2024]]*(1+INCREMENT_2025)</f>
        <v>2359.5</v>
      </c>
      <c r="I22" s="36">
        <f t="shared" si="1"/>
        <v>2359.5</v>
      </c>
    </row>
    <row r="23" spans="1:9" ht="24">
      <c r="A23" s="26" t="s">
        <v>44</v>
      </c>
      <c r="B23" s="27" t="s">
        <v>45</v>
      </c>
      <c r="C23" s="28" t="s">
        <v>21</v>
      </c>
      <c r="D23" s="34">
        <v>629.20000000000005</v>
      </c>
      <c r="E23" s="34">
        <f>TAULA_RECANVIS_PGIL13[[#This Row],[Preu licitació]]*(1+INCREMENT_2023)</f>
        <v>629.20000000000005</v>
      </c>
      <c r="F23" s="34">
        <f>TAULA_RECANVIS_PGIL13[[#This Row],[2023]]*(1+INCREMENT_2024)</f>
        <v>629.20000000000005</v>
      </c>
      <c r="G23" s="34">
        <f>TAULA_RECANVIS_PGIL13[[#This Row],[2024]]*(1+INCREMENT_2025)</f>
        <v>629.20000000000005</v>
      </c>
      <c r="I23" s="35">
        <f t="shared" si="1"/>
        <v>629.20000000000005</v>
      </c>
    </row>
    <row r="24" spans="1:9" ht="24">
      <c r="A24" s="26" t="s">
        <v>46</v>
      </c>
      <c r="B24" s="27" t="s">
        <v>47</v>
      </c>
      <c r="C24" s="28" t="s">
        <v>21</v>
      </c>
      <c r="D24" s="34">
        <v>338.19499999999994</v>
      </c>
      <c r="E24" s="34">
        <f>TAULA_RECANVIS_PGIL13[[#This Row],[Preu licitació]]*(1+INCREMENT_2023)</f>
        <v>338.19499999999994</v>
      </c>
      <c r="F24" s="34">
        <f>TAULA_RECANVIS_PGIL13[[#This Row],[2023]]*(1+INCREMENT_2024)</f>
        <v>338.19499999999994</v>
      </c>
      <c r="G24" s="34">
        <f>TAULA_RECANVIS_PGIL13[[#This Row],[2024]]*(1+INCREMENT_2025)</f>
        <v>338.19499999999994</v>
      </c>
      <c r="I24" s="36">
        <f t="shared" si="1"/>
        <v>338.19499999999994</v>
      </c>
    </row>
    <row r="25" spans="1:9">
      <c r="A25" s="26" t="s">
        <v>48</v>
      </c>
      <c r="B25" s="27" t="s">
        <v>49</v>
      </c>
      <c r="C25" s="28" t="s">
        <v>21</v>
      </c>
      <c r="D25" s="34">
        <v>440.44</v>
      </c>
      <c r="E25" s="34">
        <f>TAULA_RECANVIS_PGIL13[[#This Row],[Preu licitació]]*(1+INCREMENT_2023)</f>
        <v>440.44</v>
      </c>
      <c r="F25" s="34">
        <f>TAULA_RECANVIS_PGIL13[[#This Row],[2023]]*(1+INCREMENT_2024)</f>
        <v>440.44</v>
      </c>
      <c r="G25" s="34">
        <f>TAULA_RECANVIS_PGIL13[[#This Row],[2024]]*(1+INCREMENT_2025)</f>
        <v>440.44</v>
      </c>
      <c r="I25" s="35">
        <f t="shared" si="1"/>
        <v>440.44</v>
      </c>
    </row>
    <row r="26" spans="1:9" ht="24">
      <c r="A26" s="26" t="s">
        <v>50</v>
      </c>
      <c r="B26" s="27" t="s">
        <v>51</v>
      </c>
      <c r="C26" s="28" t="s">
        <v>21</v>
      </c>
      <c r="D26" s="34">
        <v>2674.1</v>
      </c>
      <c r="E26" s="34">
        <f>TAULA_RECANVIS_PGIL13[[#This Row],[Preu licitació]]*(1+INCREMENT_2023)</f>
        <v>2674.1</v>
      </c>
      <c r="F26" s="34">
        <f>TAULA_RECANVIS_PGIL13[[#This Row],[2023]]*(1+INCREMENT_2024)</f>
        <v>2674.1</v>
      </c>
      <c r="G26" s="34">
        <f>TAULA_RECANVIS_PGIL13[[#This Row],[2024]]*(1+INCREMENT_2025)</f>
        <v>2674.1</v>
      </c>
      <c r="I26" s="36">
        <f t="shared" si="1"/>
        <v>2674.1</v>
      </c>
    </row>
    <row r="27" spans="1:9" ht="24">
      <c r="A27" s="26" t="s">
        <v>52</v>
      </c>
      <c r="B27" s="27" t="s">
        <v>53</v>
      </c>
      <c r="C27" s="28" t="s">
        <v>21</v>
      </c>
      <c r="D27" s="34">
        <v>1242.67</v>
      </c>
      <c r="E27" s="34">
        <f>TAULA_RECANVIS_PGIL13[[#This Row],[Preu licitació]]*(1+INCREMENT_2023)</f>
        <v>1242.67</v>
      </c>
      <c r="F27" s="34">
        <f>TAULA_RECANVIS_PGIL13[[#This Row],[2023]]*(1+INCREMENT_2024)</f>
        <v>1242.67</v>
      </c>
      <c r="G27" s="34">
        <f>TAULA_RECANVIS_PGIL13[[#This Row],[2024]]*(1+INCREMENT_2025)</f>
        <v>1242.67</v>
      </c>
      <c r="I27" s="35">
        <f t="shared" si="1"/>
        <v>1242.67</v>
      </c>
    </row>
    <row r="28" spans="1:9" ht="24">
      <c r="A28" s="26" t="s">
        <v>54</v>
      </c>
      <c r="B28" s="27" t="s">
        <v>55</v>
      </c>
      <c r="C28" s="28" t="s">
        <v>21</v>
      </c>
      <c r="D28" s="34">
        <v>1854.567</v>
      </c>
      <c r="E28" s="34">
        <f>TAULA_RECANVIS_PGIL13[[#This Row],[Preu licitació]]*(1+INCREMENT_2023)</f>
        <v>1854.567</v>
      </c>
      <c r="F28" s="34">
        <f>TAULA_RECANVIS_PGIL13[[#This Row],[2023]]*(1+INCREMENT_2024)</f>
        <v>1854.567</v>
      </c>
      <c r="G28" s="34">
        <f>TAULA_RECANVIS_PGIL13[[#This Row],[2024]]*(1+INCREMENT_2025)</f>
        <v>1854.567</v>
      </c>
      <c r="I28" s="36">
        <f t="shared" si="1"/>
        <v>1854.567</v>
      </c>
    </row>
    <row r="29" spans="1:9" ht="24">
      <c r="A29" s="26" t="s">
        <v>56</v>
      </c>
      <c r="B29" s="27" t="s">
        <v>57</v>
      </c>
      <c r="C29" s="28" t="s">
        <v>21</v>
      </c>
      <c r="D29" s="34">
        <v>175.94200000000001</v>
      </c>
      <c r="E29" s="34">
        <f>TAULA_RECANVIS_PGIL13[[#This Row],[Preu licitació]]*(1+INCREMENT_2023)</f>
        <v>175.94200000000001</v>
      </c>
      <c r="F29" s="34">
        <f>TAULA_RECANVIS_PGIL13[[#This Row],[2023]]*(1+INCREMENT_2024)</f>
        <v>175.94200000000001</v>
      </c>
      <c r="G29" s="34">
        <f>TAULA_RECANVIS_PGIL13[[#This Row],[2024]]*(1+INCREMENT_2025)</f>
        <v>175.94200000000001</v>
      </c>
      <c r="I29" s="35">
        <f t="shared" si="1"/>
        <v>175.94200000000001</v>
      </c>
    </row>
    <row r="30" spans="1:9" ht="24">
      <c r="A30" s="26" t="s">
        <v>58</v>
      </c>
      <c r="B30" s="27" t="s">
        <v>59</v>
      </c>
      <c r="C30" s="28" t="s">
        <v>21</v>
      </c>
      <c r="D30" s="34">
        <v>842.43899999999996</v>
      </c>
      <c r="E30" s="34">
        <f>TAULA_RECANVIS_PGIL13[[#This Row],[Preu licitació]]*(1+INCREMENT_2023)</f>
        <v>842.43899999999996</v>
      </c>
      <c r="F30" s="34">
        <f>TAULA_RECANVIS_PGIL13[[#This Row],[2023]]*(1+INCREMENT_2024)</f>
        <v>842.43899999999996</v>
      </c>
      <c r="G30" s="34">
        <f>TAULA_RECANVIS_PGIL13[[#This Row],[2024]]*(1+INCREMENT_2025)</f>
        <v>842.43899999999996</v>
      </c>
      <c r="I30" s="36">
        <f t="shared" si="1"/>
        <v>842.43899999999996</v>
      </c>
    </row>
    <row r="31" spans="1:9" ht="24">
      <c r="A31" s="26" t="s">
        <v>60</v>
      </c>
      <c r="B31" s="27" t="s">
        <v>61</v>
      </c>
      <c r="C31" s="28" t="s">
        <v>21</v>
      </c>
      <c r="D31" s="34">
        <v>550.54999999999995</v>
      </c>
      <c r="E31" s="34">
        <f>TAULA_RECANVIS_PGIL13[[#This Row],[Preu licitació]]*(1+INCREMENT_2023)</f>
        <v>550.54999999999995</v>
      </c>
      <c r="F31" s="34">
        <f>TAULA_RECANVIS_PGIL13[[#This Row],[2023]]*(1+INCREMENT_2024)</f>
        <v>550.54999999999995</v>
      </c>
      <c r="G31" s="34">
        <f>TAULA_RECANVIS_PGIL13[[#This Row],[2024]]*(1+INCREMENT_2025)</f>
        <v>550.54999999999995</v>
      </c>
      <c r="I31" s="35">
        <f t="shared" si="1"/>
        <v>550.54999999999995</v>
      </c>
    </row>
    <row r="32" spans="1:9" ht="24">
      <c r="A32" s="26" t="s">
        <v>62</v>
      </c>
      <c r="B32" s="27" t="s">
        <v>63</v>
      </c>
      <c r="C32" s="28" t="s">
        <v>21</v>
      </c>
      <c r="D32" s="34">
        <v>888.745</v>
      </c>
      <c r="E32" s="34">
        <f>TAULA_RECANVIS_PGIL13[[#This Row],[Preu licitació]]*(1+INCREMENT_2023)</f>
        <v>888.745</v>
      </c>
      <c r="F32" s="34">
        <f>TAULA_RECANVIS_PGIL13[[#This Row],[2023]]*(1+INCREMENT_2024)</f>
        <v>888.745</v>
      </c>
      <c r="G32" s="34">
        <f>TAULA_RECANVIS_PGIL13[[#This Row],[2024]]*(1+INCREMENT_2025)</f>
        <v>888.745</v>
      </c>
      <c r="I32" s="36">
        <f t="shared" si="1"/>
        <v>888.745</v>
      </c>
    </row>
    <row r="33" spans="1:9" ht="24">
      <c r="A33" s="26" t="s">
        <v>64</v>
      </c>
      <c r="B33" s="27" t="s">
        <v>65</v>
      </c>
      <c r="C33" s="28" t="s">
        <v>21</v>
      </c>
      <c r="D33" s="34">
        <v>7078.5</v>
      </c>
      <c r="E33" s="34">
        <f>TAULA_RECANVIS_PGIL13[[#This Row],[Preu licitació]]*(1+INCREMENT_2023)</f>
        <v>7078.5</v>
      </c>
      <c r="F33" s="34">
        <f>TAULA_RECANVIS_PGIL13[[#This Row],[2023]]*(1+INCREMENT_2024)</f>
        <v>7078.5</v>
      </c>
      <c r="G33" s="34">
        <f>TAULA_RECANVIS_PGIL13[[#This Row],[2024]]*(1+INCREMENT_2025)</f>
        <v>7078.5</v>
      </c>
      <c r="I33" s="35">
        <f t="shared" si="1"/>
        <v>7078.5</v>
      </c>
    </row>
    <row r="34" spans="1:9" ht="24">
      <c r="A34" s="26" t="s">
        <v>66</v>
      </c>
      <c r="B34" s="27" t="s">
        <v>67</v>
      </c>
      <c r="C34" s="28" t="s">
        <v>21</v>
      </c>
      <c r="D34" s="34">
        <v>78.650000000000006</v>
      </c>
      <c r="E34" s="34">
        <f>TAULA_RECANVIS_PGIL13[[#This Row],[Preu licitació]]*(1+INCREMENT_2023)</f>
        <v>78.650000000000006</v>
      </c>
      <c r="F34" s="34">
        <f>TAULA_RECANVIS_PGIL13[[#This Row],[2023]]*(1+INCREMENT_2024)</f>
        <v>78.650000000000006</v>
      </c>
      <c r="G34" s="34">
        <f>TAULA_RECANVIS_PGIL13[[#This Row],[2024]]*(1+INCREMENT_2025)</f>
        <v>78.650000000000006</v>
      </c>
      <c r="I34" s="36">
        <f t="shared" si="1"/>
        <v>78.650000000000006</v>
      </c>
    </row>
    <row r="35" spans="1:9" ht="24">
      <c r="A35" s="26" t="s">
        <v>68</v>
      </c>
      <c r="B35" s="27" t="s">
        <v>69</v>
      </c>
      <c r="C35" s="28" t="s">
        <v>21</v>
      </c>
      <c r="D35" s="34">
        <v>314.60000000000002</v>
      </c>
      <c r="E35" s="34">
        <f>TAULA_RECANVIS_PGIL13[[#This Row],[Preu licitació]]*(1+INCREMENT_2023)</f>
        <v>314.60000000000002</v>
      </c>
      <c r="F35" s="34">
        <f>TAULA_RECANVIS_PGIL13[[#This Row],[2023]]*(1+INCREMENT_2024)</f>
        <v>314.60000000000002</v>
      </c>
      <c r="G35" s="34">
        <f>TAULA_RECANVIS_PGIL13[[#This Row],[2024]]*(1+INCREMENT_2025)</f>
        <v>314.60000000000002</v>
      </c>
      <c r="I35" s="35">
        <f t="shared" si="1"/>
        <v>314.60000000000002</v>
      </c>
    </row>
    <row r="36" spans="1:9" ht="24">
      <c r="A36" s="26" t="s">
        <v>70</v>
      </c>
      <c r="B36" s="27" t="s">
        <v>71</v>
      </c>
      <c r="C36" s="28" t="s">
        <v>21</v>
      </c>
      <c r="D36" s="34">
        <v>2044.9</v>
      </c>
      <c r="E36" s="34">
        <f>TAULA_RECANVIS_PGIL13[[#This Row],[Preu licitació]]*(1+INCREMENT_2023)</f>
        <v>2044.9</v>
      </c>
      <c r="F36" s="34">
        <f>TAULA_RECANVIS_PGIL13[[#This Row],[2023]]*(1+INCREMENT_2024)</f>
        <v>2044.9</v>
      </c>
      <c r="G36" s="34">
        <f>TAULA_RECANVIS_PGIL13[[#This Row],[2024]]*(1+INCREMENT_2025)</f>
        <v>2044.9</v>
      </c>
      <c r="I36" s="36">
        <f t="shared" si="1"/>
        <v>2044.9</v>
      </c>
    </row>
    <row r="37" spans="1:9" ht="24">
      <c r="A37" s="26" t="s">
        <v>72</v>
      </c>
      <c r="B37" s="27" t="s">
        <v>73</v>
      </c>
      <c r="C37" s="28" t="s">
        <v>21</v>
      </c>
      <c r="D37" s="34">
        <v>339.76800000000003</v>
      </c>
      <c r="E37" s="34">
        <f>TAULA_RECANVIS_PGIL13[[#This Row],[Preu licitació]]*(1+INCREMENT_2023)</f>
        <v>339.76800000000003</v>
      </c>
      <c r="F37" s="34">
        <f>TAULA_RECANVIS_PGIL13[[#This Row],[2023]]*(1+INCREMENT_2024)</f>
        <v>339.76800000000003</v>
      </c>
      <c r="G37" s="34">
        <f>TAULA_RECANVIS_PGIL13[[#This Row],[2024]]*(1+INCREMENT_2025)</f>
        <v>339.76800000000003</v>
      </c>
      <c r="I37" s="35">
        <f t="shared" si="1"/>
        <v>339.76800000000003</v>
      </c>
    </row>
    <row r="38" spans="1:9" ht="24">
      <c r="A38" s="26" t="s">
        <v>74</v>
      </c>
      <c r="B38" s="27" t="s">
        <v>75</v>
      </c>
      <c r="C38" s="28" t="s">
        <v>21</v>
      </c>
      <c r="D38" s="34">
        <v>1974.115</v>
      </c>
      <c r="E38" s="34">
        <f>TAULA_RECANVIS_PGIL13[[#This Row],[Preu licitació]]*(1+INCREMENT_2023)</f>
        <v>1974.115</v>
      </c>
      <c r="F38" s="34">
        <f>TAULA_RECANVIS_PGIL13[[#This Row],[2023]]*(1+INCREMENT_2024)</f>
        <v>1974.115</v>
      </c>
      <c r="G38" s="34">
        <f>TAULA_RECANVIS_PGIL13[[#This Row],[2024]]*(1+INCREMENT_2025)</f>
        <v>1974.115</v>
      </c>
      <c r="I38" s="36">
        <f t="shared" si="1"/>
        <v>1974.115</v>
      </c>
    </row>
    <row r="39" spans="1:9" ht="24">
      <c r="A39" s="26" t="s">
        <v>76</v>
      </c>
      <c r="B39" s="27" t="s">
        <v>77</v>
      </c>
      <c r="C39" s="28" t="s">
        <v>21</v>
      </c>
      <c r="D39" s="34">
        <v>1242.67</v>
      </c>
      <c r="E39" s="34">
        <f>TAULA_RECANVIS_PGIL13[[#This Row],[Preu licitació]]*(1+INCREMENT_2023)</f>
        <v>1242.67</v>
      </c>
      <c r="F39" s="34">
        <f>TAULA_RECANVIS_PGIL13[[#This Row],[2023]]*(1+INCREMENT_2024)</f>
        <v>1242.67</v>
      </c>
      <c r="G39" s="34">
        <f>TAULA_RECANVIS_PGIL13[[#This Row],[2024]]*(1+INCREMENT_2025)</f>
        <v>1242.67</v>
      </c>
      <c r="I39" s="35">
        <f t="shared" si="1"/>
        <v>1242.67</v>
      </c>
    </row>
    <row r="40" spans="1:9" ht="24">
      <c r="A40" s="26" t="s">
        <v>78</v>
      </c>
      <c r="B40" s="27" t="s">
        <v>79</v>
      </c>
      <c r="C40" s="28" t="s">
        <v>21</v>
      </c>
      <c r="D40" s="34">
        <v>318.12299999999999</v>
      </c>
      <c r="E40" s="34">
        <f>TAULA_RECANVIS_PGIL13[[#This Row],[Preu licitació]]*(1+INCREMENT_2023)</f>
        <v>318.12299999999999</v>
      </c>
      <c r="F40" s="34">
        <f>TAULA_RECANVIS_PGIL13[[#This Row],[2023]]*(1+INCREMENT_2024)</f>
        <v>318.12299999999999</v>
      </c>
      <c r="G40" s="34">
        <f>TAULA_RECANVIS_PGIL13[[#This Row],[2024]]*(1+INCREMENT_2025)</f>
        <v>318.12299999999999</v>
      </c>
      <c r="I40" s="36">
        <f t="shared" si="1"/>
        <v>318.12299999999999</v>
      </c>
    </row>
    <row r="41" spans="1:9" ht="24">
      <c r="A41" s="26" t="s">
        <v>80</v>
      </c>
      <c r="B41" s="27" t="s">
        <v>81</v>
      </c>
      <c r="C41" s="28" t="s">
        <v>21</v>
      </c>
      <c r="D41" s="34">
        <v>49.698999999999998</v>
      </c>
      <c r="E41" s="34">
        <f>TAULA_RECANVIS_PGIL13[[#This Row],[Preu licitació]]*(1+INCREMENT_2023)</f>
        <v>49.698999999999998</v>
      </c>
      <c r="F41" s="34">
        <f>TAULA_RECANVIS_PGIL13[[#This Row],[2023]]*(1+INCREMENT_2024)</f>
        <v>49.698999999999998</v>
      </c>
      <c r="G41" s="34">
        <f>TAULA_RECANVIS_PGIL13[[#This Row],[2024]]*(1+INCREMENT_2025)</f>
        <v>49.698999999999998</v>
      </c>
      <c r="I41" s="35">
        <f t="shared" si="1"/>
        <v>49.698999999999998</v>
      </c>
    </row>
    <row r="42" spans="1:9" ht="20.100000000000001" customHeight="1">
      <c r="A42" s="26" t="s">
        <v>82</v>
      </c>
      <c r="B42" s="27" t="s">
        <v>83</v>
      </c>
      <c r="C42" s="28" t="s">
        <v>21</v>
      </c>
      <c r="D42" s="34">
        <v>780</v>
      </c>
      <c r="E42" s="34">
        <f>TAULA_RECANVIS_PGIL13[[#This Row],[Preu licitació]]*(1+INCREMENT_2023)</f>
        <v>780</v>
      </c>
      <c r="F42" s="34">
        <f>TAULA_RECANVIS_PGIL13[[#This Row],[2023]]*(1+INCREMENT_2024)</f>
        <v>780</v>
      </c>
      <c r="G42" s="34">
        <f>TAULA_RECANVIS_PGIL13[[#This Row],[2024]]*(1+INCREMENT_2025)</f>
        <v>780</v>
      </c>
      <c r="I42" s="36">
        <f t="shared" si="1"/>
        <v>780</v>
      </c>
    </row>
    <row r="43" spans="1:9" ht="20.100000000000001" customHeight="1">
      <c r="A43" s="26" t="s">
        <v>84</v>
      </c>
      <c r="B43" s="27" t="s">
        <v>85</v>
      </c>
      <c r="C43" s="28" t="s">
        <v>21</v>
      </c>
      <c r="D43" s="34">
        <v>43316</v>
      </c>
      <c r="E43" s="34">
        <f>TAULA_RECANVIS_PGIL13[[#This Row],[Preu licitació]]*(1+INCREMENT_2023)</f>
        <v>43316</v>
      </c>
      <c r="F43" s="34">
        <f>TAULA_RECANVIS_PGIL13[[#This Row],[2023]]*(1+INCREMENT_2024)</f>
        <v>43316</v>
      </c>
      <c r="G43" s="34">
        <f>TAULA_RECANVIS_PGIL13[[#This Row],[2024]]*(1+INCREMENT_2025)</f>
        <v>43316</v>
      </c>
      <c r="I43" s="35">
        <f t="shared" si="1"/>
        <v>43316</v>
      </c>
    </row>
    <row r="44" spans="1:9" ht="20.100000000000001" customHeight="1">
      <c r="A44" s="26" t="s">
        <v>86</v>
      </c>
      <c r="B44" s="27" t="s">
        <v>87</v>
      </c>
      <c r="C44" s="28" t="s">
        <v>21</v>
      </c>
      <c r="D44" s="34">
        <v>35813.050000000003</v>
      </c>
      <c r="E44" s="34">
        <f>TAULA_RECANVIS_PGIL13[[#This Row],[Preu licitació]]*(1+INCREMENT_2023)</f>
        <v>35813.050000000003</v>
      </c>
      <c r="F44" s="34">
        <f>TAULA_RECANVIS_PGIL13[[#This Row],[2023]]*(1+INCREMENT_2024)</f>
        <v>35813.050000000003</v>
      </c>
      <c r="G44" s="34">
        <f>TAULA_RECANVIS_PGIL13[[#This Row],[2024]]*(1+INCREMENT_2025)</f>
        <v>35813.050000000003</v>
      </c>
      <c r="I44" s="36">
        <f t="shared" si="1"/>
        <v>35813.050000000003</v>
      </c>
    </row>
    <row r="45" spans="1:9" ht="20.100000000000001" customHeight="1">
      <c r="A45" s="26" t="s">
        <v>88</v>
      </c>
      <c r="B45" s="27" t="s">
        <v>89</v>
      </c>
      <c r="C45" s="28" t="s">
        <v>21</v>
      </c>
      <c r="D45" s="34">
        <v>12149.426379999999</v>
      </c>
      <c r="E45" s="34">
        <f>TAULA_RECANVIS_PGIL13[[#This Row],[Preu licitació]]*(1+INCREMENT_2023)</f>
        <v>12149.426379999999</v>
      </c>
      <c r="F45" s="34">
        <f>TAULA_RECANVIS_PGIL13[[#This Row],[2023]]*(1+INCREMENT_2024)</f>
        <v>12149.426379999999</v>
      </c>
      <c r="G45" s="34">
        <f>TAULA_RECANVIS_PGIL13[[#This Row],[2024]]*(1+INCREMENT_2025)</f>
        <v>12149.426379999999</v>
      </c>
      <c r="I45" s="35">
        <f t="shared" si="1"/>
        <v>12149.426379999999</v>
      </c>
    </row>
    <row r="46" spans="1:9" ht="24">
      <c r="A46" s="26" t="s">
        <v>90</v>
      </c>
      <c r="B46" s="27" t="s">
        <v>91</v>
      </c>
      <c r="C46" s="28" t="s">
        <v>21</v>
      </c>
      <c r="D46" s="34">
        <v>2702.6708799999997</v>
      </c>
      <c r="E46" s="34">
        <f>TAULA_RECANVIS_PGIL13[[#This Row],[Preu licitació]]*(1+INCREMENT_2023)</f>
        <v>2702.6708799999997</v>
      </c>
      <c r="F46" s="34">
        <f>TAULA_RECANVIS_PGIL13[[#This Row],[2023]]*(1+INCREMENT_2024)</f>
        <v>2702.6708799999997</v>
      </c>
      <c r="G46" s="34">
        <f>TAULA_RECANVIS_PGIL13[[#This Row],[2024]]*(1+INCREMENT_2025)</f>
        <v>2702.6708799999997</v>
      </c>
      <c r="I46" s="36">
        <f t="shared" si="1"/>
        <v>2702.6708799999997</v>
      </c>
    </row>
    <row r="47" spans="1:9" ht="24">
      <c r="A47" s="26" t="s">
        <v>92</v>
      </c>
      <c r="B47" s="27" t="s">
        <v>93</v>
      </c>
      <c r="C47" s="28" t="s">
        <v>21</v>
      </c>
      <c r="D47" s="34">
        <v>4130.6911099999998</v>
      </c>
      <c r="E47" s="34">
        <f>TAULA_RECANVIS_PGIL13[[#This Row],[Preu licitació]]*(1+INCREMENT_2023)</f>
        <v>4130.6911099999998</v>
      </c>
      <c r="F47" s="34">
        <f>TAULA_RECANVIS_PGIL13[[#This Row],[2023]]*(1+INCREMENT_2024)</f>
        <v>4130.6911099999998</v>
      </c>
      <c r="G47" s="34">
        <f>TAULA_RECANVIS_PGIL13[[#This Row],[2024]]*(1+INCREMENT_2025)</f>
        <v>4130.6911099999998</v>
      </c>
      <c r="I47" s="35">
        <f t="shared" si="1"/>
        <v>4130.6911099999998</v>
      </c>
    </row>
    <row r="48" spans="1:9" ht="20.100000000000001" customHeight="1">
      <c r="A48" s="26" t="s">
        <v>94</v>
      </c>
      <c r="B48" s="27" t="s">
        <v>95</v>
      </c>
      <c r="C48" s="28" t="s">
        <v>21</v>
      </c>
      <c r="D48" s="34">
        <v>557.69349999999997</v>
      </c>
      <c r="E48" s="34">
        <f>TAULA_RECANVIS_PGIL13[[#This Row],[Preu licitació]]*(1+INCREMENT_2023)</f>
        <v>557.69349999999997</v>
      </c>
      <c r="F48" s="34">
        <f>TAULA_RECANVIS_PGIL13[[#This Row],[2023]]*(1+INCREMENT_2024)</f>
        <v>557.69349999999997</v>
      </c>
      <c r="G48" s="34">
        <f>TAULA_RECANVIS_PGIL13[[#This Row],[2024]]*(1+INCREMENT_2025)</f>
        <v>557.69349999999997</v>
      </c>
      <c r="I48" s="36">
        <f t="shared" si="1"/>
        <v>557.69349999999997</v>
      </c>
    </row>
    <row r="49" spans="1:11" s="26" customFormat="1" ht="20.100000000000001" customHeight="1">
      <c r="A49" s="26" t="s">
        <v>96</v>
      </c>
      <c r="B49" s="37" t="s">
        <v>97</v>
      </c>
      <c r="C49" s="28" t="s">
        <v>21</v>
      </c>
      <c r="D49" s="34">
        <v>186.53725999999997</v>
      </c>
      <c r="E49" s="34">
        <f>TAULA_RECANVIS_PGIL13[[#This Row],[Preu licitació]]*(1+INCREMENT_2023)</f>
        <v>186.53725999999997</v>
      </c>
      <c r="F49" s="34">
        <f>TAULA_RECANVIS_PGIL13[[#This Row],[2023]]*(1+INCREMENT_2024)</f>
        <v>186.53725999999997</v>
      </c>
      <c r="G49" s="34">
        <f>TAULA_RECANVIS_PGIL13[[#This Row],[2024]]*(1+INCREMENT_2025)</f>
        <v>186.53725999999997</v>
      </c>
      <c r="I49" s="35">
        <f t="shared" si="1"/>
        <v>186.53725999999997</v>
      </c>
    </row>
    <row r="50" spans="1:11" s="26" customFormat="1" ht="24">
      <c r="A50" s="26" t="s">
        <v>98</v>
      </c>
      <c r="B50" s="38" t="s">
        <v>99</v>
      </c>
      <c r="C50" s="28" t="s">
        <v>21</v>
      </c>
      <c r="D50" s="34">
        <v>127.51921</v>
      </c>
      <c r="E50" s="34">
        <f>TAULA_RECANVIS_PGIL13[[#This Row],[Preu licitació]]*(1+INCREMENT_2023)</f>
        <v>127.51921</v>
      </c>
      <c r="F50" s="34">
        <f>TAULA_RECANVIS_PGIL13[[#This Row],[2023]]*(1+INCREMENT_2024)</f>
        <v>127.51921</v>
      </c>
      <c r="G50" s="34">
        <f>TAULA_RECANVIS_PGIL13[[#This Row],[2024]]*(1+INCREMENT_2025)</f>
        <v>127.51921</v>
      </c>
      <c r="I50" s="36">
        <f t="shared" si="1"/>
        <v>127.51921</v>
      </c>
    </row>
    <row r="51" spans="1:11" s="26" customFormat="1" ht="24.75" thickBot="1">
      <c r="A51" s="26" t="s">
        <v>100</v>
      </c>
      <c r="B51" s="38" t="s">
        <v>101</v>
      </c>
      <c r="C51" s="28" t="s">
        <v>21</v>
      </c>
      <c r="D51" s="34">
        <v>528.14580000000001</v>
      </c>
      <c r="E51" s="34">
        <f>TAULA_RECANVIS_PGIL13[[#This Row],[Preu licitació]]*(1+INCREMENT_2023)</f>
        <v>528.14580000000001</v>
      </c>
      <c r="F51" s="34">
        <f>TAULA_RECANVIS_PGIL13[[#This Row],[2023]]*(1+INCREMENT_2024)</f>
        <v>528.14580000000001</v>
      </c>
      <c r="G51" s="34">
        <f>TAULA_RECANVIS_PGIL13[[#This Row],[2024]]*(1+INCREMENT_2025)</f>
        <v>528.14580000000001</v>
      </c>
      <c r="I51" s="39">
        <f t="shared" si="1"/>
        <v>528.14580000000001</v>
      </c>
    </row>
    <row r="52" spans="1:11" s="26" customFormat="1" ht="20.100000000000001" customHeight="1">
      <c r="A52" s="26" t="s">
        <v>102</v>
      </c>
      <c r="B52" s="38" t="s">
        <v>103</v>
      </c>
      <c r="C52" s="28" t="s">
        <v>21</v>
      </c>
      <c r="D52" s="34">
        <v>15</v>
      </c>
      <c r="E52" s="34">
        <f>TAULA_RECANVIS_PGIL13[[#This Row],[Preu licitació]]*(1+INCREMENT_2023)</f>
        <v>15</v>
      </c>
      <c r="F52" s="34">
        <f>TAULA_RECANVIS_PGIL13[[#This Row],[2023]]*(1+INCREMENT_2024)</f>
        <v>15</v>
      </c>
      <c r="G52" s="34">
        <f>TAULA_RECANVIS_PGIL13[[#This Row],[2024]]*(1+INCREMENT_2025)</f>
        <v>15</v>
      </c>
      <c r="I52" s="36">
        <f t="shared" si="1"/>
        <v>15</v>
      </c>
    </row>
    <row r="53" spans="1:11" s="26" customFormat="1" ht="12" customHeight="1">
      <c r="A53" s="21"/>
      <c r="B53" s="27"/>
      <c r="C53" s="21"/>
      <c r="D53" s="40"/>
      <c r="E53" s="34" t="e">
        <f>TAULA_RECANVIS_PGIL13[[#This Row],[Preu licitació]]*(1+INCREMENT_2023)</f>
        <v>#VALUE!</v>
      </c>
      <c r="F53" s="34" t="e">
        <f>TAULA_RECANVIS_PGIL13[[#This Row],[2023]]*(1+INCREMENT_2024)</f>
        <v>#VALUE!</v>
      </c>
      <c r="G53" s="34" t="e">
        <f>TAULA_RECANVIS_PGIL13[[#This Row],[2024]]*(1+INCREMENT_2025)</f>
        <v>#VALUE!</v>
      </c>
    </row>
    <row r="54" spans="1:11" s="26" customFormat="1" ht="20.100000000000001" customHeight="1" thickBot="1">
      <c r="A54" s="21" t="s">
        <v>104</v>
      </c>
      <c r="B54" s="22"/>
      <c r="C54" s="21"/>
      <c r="D54" s="21"/>
      <c r="E54" s="21"/>
      <c r="F54" s="21"/>
      <c r="G54" s="21"/>
    </row>
    <row r="55" spans="1:11" s="26" customFormat="1" ht="20.100000000000001" customHeight="1" thickBot="1">
      <c r="A55" s="23" t="s">
        <v>2</v>
      </c>
      <c r="B55" s="23" t="s">
        <v>3</v>
      </c>
      <c r="C55" s="23" t="s">
        <v>4</v>
      </c>
      <c r="D55" s="23" t="s">
        <v>5</v>
      </c>
      <c r="E55" s="23" t="s">
        <v>6</v>
      </c>
      <c r="F55" s="23" t="s">
        <v>7</v>
      </c>
      <c r="G55" s="23" t="s">
        <v>8</v>
      </c>
      <c r="I55" s="24" t="s">
        <v>9</v>
      </c>
    </row>
    <row r="56" spans="1:11" s="26" customFormat="1" ht="20.100000000000001" customHeight="1">
      <c r="A56" s="26" t="s">
        <v>105</v>
      </c>
      <c r="B56" s="41" t="s">
        <v>106</v>
      </c>
      <c r="C56" s="28" t="s">
        <v>21</v>
      </c>
      <c r="D56" s="42">
        <v>150.059</v>
      </c>
      <c r="E56" s="42">
        <f>TAULA_RECANVIS_MAPNER16[[#This Row],[Preu licitació]]*(1+INCREMENT_2023)</f>
        <v>150.059</v>
      </c>
      <c r="F56" s="42">
        <f>TAULA_RECANVIS_MAPNER16[[#This Row],[2023]]*(1+INCREMENT_2024)</f>
        <v>150.059</v>
      </c>
      <c r="G56" s="42">
        <f>TAULA_RECANVIS_MAPNER16[[#This Row],[2024]]*(1+INCREMENT_2025)</f>
        <v>150.059</v>
      </c>
      <c r="I56" s="43">
        <f t="shared" ref="I56:I87" si="2">D56*(1-BAIXA_RECANVIS)</f>
        <v>150.059</v>
      </c>
    </row>
    <row r="57" spans="1:11" s="26" customFormat="1" ht="20.100000000000001" customHeight="1">
      <c r="A57" s="26" t="s">
        <v>107</v>
      </c>
      <c r="B57" s="41" t="s">
        <v>108</v>
      </c>
      <c r="C57" s="28" t="s">
        <v>21</v>
      </c>
      <c r="D57" s="42">
        <v>549.18499999999995</v>
      </c>
      <c r="E57" s="42">
        <f>TAULA_RECANVIS_MAPNER16[[#This Row],[Preu licitació]]*(1+INCREMENT_2023)</f>
        <v>549.18499999999995</v>
      </c>
      <c r="F57" s="42">
        <f>TAULA_RECANVIS_MAPNER16[[#This Row],[2023]]*(1+INCREMENT_2024)</f>
        <v>549.18499999999995</v>
      </c>
      <c r="G57" s="42">
        <f>TAULA_RECANVIS_MAPNER16[[#This Row],[2024]]*(1+INCREMENT_2025)</f>
        <v>549.18499999999995</v>
      </c>
      <c r="I57" s="44">
        <f t="shared" si="2"/>
        <v>549.18499999999995</v>
      </c>
    </row>
    <row r="58" spans="1:11" s="26" customFormat="1" ht="20.100000000000001" customHeight="1">
      <c r="A58" s="26" t="s">
        <v>109</v>
      </c>
      <c r="B58" s="41" t="s">
        <v>110</v>
      </c>
      <c r="C58" s="28" t="s">
        <v>21</v>
      </c>
      <c r="D58" s="42">
        <v>861.67899999999986</v>
      </c>
      <c r="E58" s="42">
        <f>TAULA_RECANVIS_MAPNER16[[#This Row],[Preu licitació]]*(1+INCREMENT_2023)</f>
        <v>861.67899999999986</v>
      </c>
      <c r="F58" s="42">
        <f>TAULA_RECANVIS_MAPNER16[[#This Row],[2023]]*(1+INCREMENT_2024)</f>
        <v>861.67899999999986</v>
      </c>
      <c r="G58" s="42">
        <f>TAULA_RECANVIS_MAPNER16[[#This Row],[2024]]*(1+INCREMENT_2025)</f>
        <v>861.67899999999986</v>
      </c>
      <c r="I58" s="43">
        <f t="shared" si="2"/>
        <v>861.67899999999986</v>
      </c>
    </row>
    <row r="59" spans="1:11" s="26" customFormat="1" ht="20.100000000000001" customHeight="1">
      <c r="A59" s="26" t="s">
        <v>111</v>
      </c>
      <c r="B59" s="41" t="s">
        <v>112</v>
      </c>
      <c r="C59" s="28" t="s">
        <v>21</v>
      </c>
      <c r="D59" s="42">
        <v>886.43100000000004</v>
      </c>
      <c r="E59" s="42">
        <f>TAULA_RECANVIS_MAPNER16[[#This Row],[Preu licitació]]*(1+INCREMENT_2023)</f>
        <v>886.43100000000004</v>
      </c>
      <c r="F59" s="42">
        <f>TAULA_RECANVIS_MAPNER16[[#This Row],[2023]]*(1+INCREMENT_2024)</f>
        <v>886.43100000000004</v>
      </c>
      <c r="G59" s="42">
        <f>TAULA_RECANVIS_MAPNER16[[#This Row],[2024]]*(1+INCREMENT_2025)</f>
        <v>886.43100000000004</v>
      </c>
      <c r="I59" s="44">
        <f t="shared" si="2"/>
        <v>886.43100000000004</v>
      </c>
    </row>
    <row r="60" spans="1:11" s="26" customFormat="1" ht="20.100000000000001" customHeight="1">
      <c r="A60" s="26" t="s">
        <v>113</v>
      </c>
      <c r="B60" s="41" t="s">
        <v>114</v>
      </c>
      <c r="C60" s="28" t="s">
        <v>21</v>
      </c>
      <c r="D60" s="42">
        <v>1638.2730000000001</v>
      </c>
      <c r="E60" s="42">
        <f>TAULA_RECANVIS_MAPNER16[[#This Row],[Preu licitació]]*(1+INCREMENT_2023)</f>
        <v>1638.2730000000001</v>
      </c>
      <c r="F60" s="42">
        <f>TAULA_RECANVIS_MAPNER16[[#This Row],[2023]]*(1+INCREMENT_2024)</f>
        <v>1638.2730000000001</v>
      </c>
      <c r="G60" s="42">
        <f>TAULA_RECANVIS_MAPNER16[[#This Row],[2024]]*(1+INCREMENT_2025)</f>
        <v>1638.2730000000001</v>
      </c>
      <c r="I60" s="43">
        <f t="shared" si="2"/>
        <v>1638.2730000000001</v>
      </c>
    </row>
    <row r="61" spans="1:11" s="26" customFormat="1" ht="20.100000000000001" customHeight="1">
      <c r="A61" s="26" t="s">
        <v>115</v>
      </c>
      <c r="B61" s="41" t="s">
        <v>116</v>
      </c>
      <c r="C61" s="28" t="s">
        <v>21</v>
      </c>
      <c r="D61" s="42">
        <v>135.43984999999998</v>
      </c>
      <c r="E61" s="42">
        <f>TAULA_RECANVIS_MAPNER16[[#This Row],[Preu licitació]]*(1+INCREMENT_2023)</f>
        <v>135.43984999999998</v>
      </c>
      <c r="F61" s="42">
        <f>TAULA_RECANVIS_MAPNER16[[#This Row],[2023]]*(1+INCREMENT_2024)</f>
        <v>135.43984999999998</v>
      </c>
      <c r="G61" s="42">
        <f>TAULA_RECANVIS_MAPNER16[[#This Row],[2024]]*(1+INCREMENT_2025)</f>
        <v>135.43984999999998</v>
      </c>
      <c r="H61" s="29"/>
      <c r="I61" s="44">
        <f t="shared" si="2"/>
        <v>135.43984999999998</v>
      </c>
      <c r="J61" s="29"/>
      <c r="K61" s="29"/>
    </row>
    <row r="62" spans="1:11" s="26" customFormat="1" ht="20.100000000000001" customHeight="1">
      <c r="A62" s="26" t="s">
        <v>117</v>
      </c>
      <c r="B62" s="41" t="s">
        <v>118</v>
      </c>
      <c r="C62" s="28" t="s">
        <v>21</v>
      </c>
      <c r="D62" s="42">
        <v>108.9088</v>
      </c>
      <c r="E62" s="42">
        <f>TAULA_RECANVIS_MAPNER16[[#This Row],[Preu licitació]]*(1+INCREMENT_2023)</f>
        <v>108.9088</v>
      </c>
      <c r="F62" s="42">
        <f>TAULA_RECANVIS_MAPNER16[[#This Row],[2023]]*(1+INCREMENT_2024)</f>
        <v>108.9088</v>
      </c>
      <c r="G62" s="42">
        <f>TAULA_RECANVIS_MAPNER16[[#This Row],[2024]]*(1+INCREMENT_2025)</f>
        <v>108.9088</v>
      </c>
      <c r="I62" s="43">
        <f t="shared" si="2"/>
        <v>108.9088</v>
      </c>
    </row>
    <row r="63" spans="1:11" s="26" customFormat="1" ht="20.100000000000001" customHeight="1">
      <c r="A63" s="26" t="s">
        <v>119</v>
      </c>
      <c r="B63" s="45" t="s">
        <v>120</v>
      </c>
      <c r="C63" s="28" t="s">
        <v>21</v>
      </c>
      <c r="D63" s="42">
        <v>136.52275</v>
      </c>
      <c r="E63" s="42">
        <f>TAULA_RECANVIS_MAPNER16[[#This Row],[Preu licitació]]*(1+INCREMENT_2023)</f>
        <v>136.52275</v>
      </c>
      <c r="F63" s="42">
        <f>TAULA_RECANVIS_MAPNER16[[#This Row],[2023]]*(1+INCREMENT_2024)</f>
        <v>136.52275</v>
      </c>
      <c r="G63" s="42">
        <f>TAULA_RECANVIS_MAPNER16[[#This Row],[2024]]*(1+INCREMENT_2025)</f>
        <v>136.52275</v>
      </c>
      <c r="I63" s="44">
        <f t="shared" si="2"/>
        <v>136.52275</v>
      </c>
      <c r="J63" s="29"/>
      <c r="K63" s="29"/>
    </row>
    <row r="64" spans="1:11" s="26" customFormat="1" ht="20.100000000000001" customHeight="1">
      <c r="A64" s="26" t="s">
        <v>121</v>
      </c>
      <c r="B64" s="45" t="s">
        <v>122</v>
      </c>
      <c r="C64" s="28" t="s">
        <v>21</v>
      </c>
      <c r="D64" s="42">
        <v>287.37072000000001</v>
      </c>
      <c r="E64" s="42">
        <f>TAULA_RECANVIS_MAPNER16[[#This Row],[Preu licitació]]*(1+INCREMENT_2023)</f>
        <v>287.37072000000001</v>
      </c>
      <c r="F64" s="42">
        <f>TAULA_RECANVIS_MAPNER16[[#This Row],[2023]]*(1+INCREMENT_2024)</f>
        <v>287.37072000000001</v>
      </c>
      <c r="G64" s="42">
        <f>TAULA_RECANVIS_MAPNER16[[#This Row],[2024]]*(1+INCREMENT_2025)</f>
        <v>287.37072000000001</v>
      </c>
      <c r="I64" s="43">
        <f t="shared" si="2"/>
        <v>287.37072000000001</v>
      </c>
      <c r="J64" s="29"/>
      <c r="K64" s="29"/>
    </row>
    <row r="65" spans="1:11" s="26" customFormat="1" ht="20.100000000000001" customHeight="1">
      <c r="A65" s="26" t="s">
        <v>123</v>
      </c>
      <c r="B65" s="45" t="s">
        <v>124</v>
      </c>
      <c r="C65" s="28" t="s">
        <v>21</v>
      </c>
      <c r="D65" s="42">
        <v>93.995720000000006</v>
      </c>
      <c r="E65" s="42">
        <f>TAULA_RECANVIS_MAPNER16[[#This Row],[Preu licitació]]*(1+INCREMENT_2023)</f>
        <v>93.995720000000006</v>
      </c>
      <c r="F65" s="42">
        <f>TAULA_RECANVIS_MAPNER16[[#This Row],[2023]]*(1+INCREMENT_2024)</f>
        <v>93.995720000000006</v>
      </c>
      <c r="G65" s="42">
        <f>TAULA_RECANVIS_MAPNER16[[#This Row],[2024]]*(1+INCREMENT_2025)</f>
        <v>93.995720000000006</v>
      </c>
      <c r="I65" s="44">
        <f t="shared" si="2"/>
        <v>93.995720000000006</v>
      </c>
      <c r="J65" s="29"/>
      <c r="K65" s="29"/>
    </row>
    <row r="66" spans="1:11" s="26" customFormat="1" ht="20.100000000000001" customHeight="1">
      <c r="A66" s="26" t="s">
        <v>125</v>
      </c>
      <c r="B66" s="45" t="s">
        <v>126</v>
      </c>
      <c r="C66" s="28" t="s">
        <v>21</v>
      </c>
      <c r="D66" s="42">
        <v>119.14993999999999</v>
      </c>
      <c r="E66" s="42">
        <f>TAULA_RECANVIS_MAPNER16[[#This Row],[Preu licitació]]*(1+INCREMENT_2023)</f>
        <v>119.14993999999999</v>
      </c>
      <c r="F66" s="42">
        <f>TAULA_RECANVIS_MAPNER16[[#This Row],[2023]]*(1+INCREMENT_2024)</f>
        <v>119.14993999999999</v>
      </c>
      <c r="G66" s="42">
        <f>TAULA_RECANVIS_MAPNER16[[#This Row],[2024]]*(1+INCREMENT_2025)</f>
        <v>119.14993999999999</v>
      </c>
      <c r="I66" s="43">
        <f t="shared" si="2"/>
        <v>119.14993999999999</v>
      </c>
      <c r="J66" s="29"/>
      <c r="K66" s="29"/>
    </row>
    <row r="67" spans="1:11" s="26" customFormat="1" ht="20.100000000000001" customHeight="1">
      <c r="A67" s="26" t="s">
        <v>127</v>
      </c>
      <c r="B67" s="27" t="s">
        <v>128</v>
      </c>
      <c r="C67" s="28" t="s">
        <v>21</v>
      </c>
      <c r="D67" s="42">
        <v>670.40791999999999</v>
      </c>
      <c r="E67" s="42">
        <f>TAULA_RECANVIS_MAPNER16[[#This Row],[Preu licitació]]*(1+INCREMENT_2023)</f>
        <v>670.40791999999999</v>
      </c>
      <c r="F67" s="42">
        <f>TAULA_RECANVIS_MAPNER16[[#This Row],[2023]]*(1+INCREMENT_2024)</f>
        <v>670.40791999999999</v>
      </c>
      <c r="G67" s="42">
        <f>TAULA_RECANVIS_MAPNER16[[#This Row],[2024]]*(1+INCREMENT_2025)</f>
        <v>670.40791999999999</v>
      </c>
      <c r="I67" s="44">
        <f t="shared" si="2"/>
        <v>670.40791999999999</v>
      </c>
      <c r="J67" s="29"/>
      <c r="K67" s="29"/>
    </row>
    <row r="68" spans="1:11" s="26" customFormat="1">
      <c r="A68" s="26" t="s">
        <v>129</v>
      </c>
      <c r="B68" s="27" t="s">
        <v>83</v>
      </c>
      <c r="C68" s="28" t="s">
        <v>21</v>
      </c>
      <c r="D68" s="34">
        <v>780</v>
      </c>
      <c r="E68" s="42">
        <f>TAULA_RECANVIS_MAPNER16[[#This Row],[Preu licitació]]*(1+INCREMENT_2023)</f>
        <v>780</v>
      </c>
      <c r="F68" s="42">
        <f>TAULA_RECANVIS_MAPNER16[[#This Row],[2023]]*(1+INCREMENT_2024)</f>
        <v>780</v>
      </c>
      <c r="G68" s="42">
        <f>TAULA_RECANVIS_MAPNER16[[#This Row],[2024]]*(1+INCREMENT_2025)</f>
        <v>780</v>
      </c>
      <c r="I68" s="35">
        <f t="shared" si="2"/>
        <v>780</v>
      </c>
      <c r="J68" s="29"/>
      <c r="K68" s="29"/>
    </row>
    <row r="69" spans="1:11" s="26" customFormat="1" ht="24">
      <c r="A69" s="26" t="s">
        <v>130</v>
      </c>
      <c r="B69" s="27" t="s">
        <v>131</v>
      </c>
      <c r="C69" s="28" t="s">
        <v>21</v>
      </c>
      <c r="D69" s="34">
        <v>3.4320000000000004</v>
      </c>
      <c r="E69" s="42">
        <f>TAULA_RECANVIS_MAPNER16[[#This Row],[Preu licitació]]*(1+INCREMENT_2023)</f>
        <v>3.4320000000000004</v>
      </c>
      <c r="F69" s="42">
        <f>TAULA_RECANVIS_MAPNER16[[#This Row],[2023]]*(1+INCREMENT_2024)</f>
        <v>3.4320000000000004</v>
      </c>
      <c r="G69" s="42">
        <f>TAULA_RECANVIS_MAPNER16[[#This Row],[2024]]*(1+INCREMENT_2025)</f>
        <v>3.4320000000000004</v>
      </c>
      <c r="I69" s="36">
        <f t="shared" si="2"/>
        <v>3.4320000000000004</v>
      </c>
      <c r="J69" s="29"/>
      <c r="K69" s="29"/>
    </row>
    <row r="70" spans="1:11" s="26" customFormat="1" ht="24">
      <c r="A70" s="26" t="s">
        <v>132</v>
      </c>
      <c r="B70" s="27" t="s">
        <v>133</v>
      </c>
      <c r="C70" s="28" t="s">
        <v>21</v>
      </c>
      <c r="D70" s="34">
        <v>4.641</v>
      </c>
      <c r="E70" s="42">
        <f>TAULA_RECANVIS_MAPNER16[[#This Row],[Preu licitació]]*(1+INCREMENT_2023)</f>
        <v>4.641</v>
      </c>
      <c r="F70" s="42">
        <f>TAULA_RECANVIS_MAPNER16[[#This Row],[2023]]*(1+INCREMENT_2024)</f>
        <v>4.641</v>
      </c>
      <c r="G70" s="42">
        <f>TAULA_RECANVIS_MAPNER16[[#This Row],[2024]]*(1+INCREMENT_2025)</f>
        <v>4.641</v>
      </c>
      <c r="I70" s="35">
        <f t="shared" si="2"/>
        <v>4.641</v>
      </c>
      <c r="J70" s="29"/>
      <c r="K70" s="29"/>
    </row>
    <row r="71" spans="1:11" s="26" customFormat="1" ht="24">
      <c r="A71" s="26" t="s">
        <v>134</v>
      </c>
      <c r="B71" s="27" t="s">
        <v>135</v>
      </c>
      <c r="C71" s="28" t="s">
        <v>21</v>
      </c>
      <c r="D71" s="34">
        <v>6.0060000000000002</v>
      </c>
      <c r="E71" s="42">
        <f>TAULA_RECANVIS_MAPNER16[[#This Row],[Preu licitació]]*(1+INCREMENT_2023)</f>
        <v>6.0060000000000002</v>
      </c>
      <c r="F71" s="42">
        <f>TAULA_RECANVIS_MAPNER16[[#This Row],[2023]]*(1+INCREMENT_2024)</f>
        <v>6.0060000000000002</v>
      </c>
      <c r="G71" s="42">
        <f>TAULA_RECANVIS_MAPNER16[[#This Row],[2024]]*(1+INCREMENT_2025)</f>
        <v>6.0060000000000002</v>
      </c>
      <c r="I71" s="36">
        <f t="shared" si="2"/>
        <v>6.0060000000000002</v>
      </c>
      <c r="J71" s="29"/>
      <c r="K71" s="29"/>
    </row>
    <row r="72" spans="1:11" s="26" customFormat="1" ht="24">
      <c r="A72" s="26" t="s">
        <v>136</v>
      </c>
      <c r="B72" s="27" t="s">
        <v>137</v>
      </c>
      <c r="C72" s="28" t="s">
        <v>21</v>
      </c>
      <c r="D72" s="34">
        <v>5.4729999999999999</v>
      </c>
      <c r="E72" s="42">
        <f>TAULA_RECANVIS_MAPNER16[[#This Row],[Preu licitació]]*(1+INCREMENT_2023)</f>
        <v>5.4729999999999999</v>
      </c>
      <c r="F72" s="42">
        <f>TAULA_RECANVIS_MAPNER16[[#This Row],[2023]]*(1+INCREMENT_2024)</f>
        <v>5.4729999999999999</v>
      </c>
      <c r="G72" s="42">
        <f>TAULA_RECANVIS_MAPNER16[[#This Row],[2024]]*(1+INCREMENT_2025)</f>
        <v>5.4729999999999999</v>
      </c>
      <c r="I72" s="35">
        <f t="shared" si="2"/>
        <v>5.4729999999999999</v>
      </c>
      <c r="J72" s="29"/>
      <c r="K72" s="29"/>
    </row>
    <row r="73" spans="1:11" s="26" customFormat="1" ht="24">
      <c r="A73" s="26" t="s">
        <v>138</v>
      </c>
      <c r="B73" s="27" t="s">
        <v>139</v>
      </c>
      <c r="C73" s="28" t="s">
        <v>21</v>
      </c>
      <c r="D73" s="34">
        <v>6.3310000000000004</v>
      </c>
      <c r="E73" s="42">
        <f>TAULA_RECANVIS_MAPNER16[[#This Row],[Preu licitació]]*(1+INCREMENT_2023)</f>
        <v>6.3310000000000004</v>
      </c>
      <c r="F73" s="42">
        <f>TAULA_RECANVIS_MAPNER16[[#This Row],[2023]]*(1+INCREMENT_2024)</f>
        <v>6.3310000000000004</v>
      </c>
      <c r="G73" s="42">
        <f>TAULA_RECANVIS_MAPNER16[[#This Row],[2024]]*(1+INCREMENT_2025)</f>
        <v>6.3310000000000004</v>
      </c>
      <c r="I73" s="36">
        <f t="shared" si="2"/>
        <v>6.3310000000000004</v>
      </c>
      <c r="J73" s="29"/>
      <c r="K73" s="29"/>
    </row>
    <row r="74" spans="1:11" s="26" customFormat="1" ht="24">
      <c r="A74" s="26" t="s">
        <v>140</v>
      </c>
      <c r="B74" s="27" t="s">
        <v>141</v>
      </c>
      <c r="C74" s="28" t="s">
        <v>21</v>
      </c>
      <c r="D74" s="34">
        <v>10.023</v>
      </c>
      <c r="E74" s="42">
        <f>TAULA_RECANVIS_MAPNER16[[#This Row],[Preu licitació]]*(1+INCREMENT_2023)</f>
        <v>10.023</v>
      </c>
      <c r="F74" s="42">
        <f>TAULA_RECANVIS_MAPNER16[[#This Row],[2023]]*(1+INCREMENT_2024)</f>
        <v>10.023</v>
      </c>
      <c r="G74" s="42">
        <f>TAULA_RECANVIS_MAPNER16[[#This Row],[2024]]*(1+INCREMENT_2025)</f>
        <v>10.023</v>
      </c>
      <c r="I74" s="35">
        <f t="shared" si="2"/>
        <v>10.023</v>
      </c>
      <c r="J74" s="29"/>
      <c r="K74" s="29"/>
    </row>
    <row r="75" spans="1:11" s="26" customFormat="1" ht="24">
      <c r="A75" s="26" t="s">
        <v>142</v>
      </c>
      <c r="B75" s="27" t="s">
        <v>143</v>
      </c>
      <c r="C75" s="28" t="s">
        <v>21</v>
      </c>
      <c r="D75" s="34">
        <v>10.023</v>
      </c>
      <c r="E75" s="42">
        <f>TAULA_RECANVIS_MAPNER16[[#This Row],[Preu licitació]]*(1+INCREMENT_2023)</f>
        <v>10.023</v>
      </c>
      <c r="F75" s="42">
        <f>TAULA_RECANVIS_MAPNER16[[#This Row],[2023]]*(1+INCREMENT_2024)</f>
        <v>10.023</v>
      </c>
      <c r="G75" s="42">
        <f>TAULA_RECANVIS_MAPNER16[[#This Row],[2024]]*(1+INCREMENT_2025)</f>
        <v>10.023</v>
      </c>
      <c r="I75" s="36">
        <f t="shared" si="2"/>
        <v>10.023</v>
      </c>
      <c r="J75" s="29"/>
      <c r="K75" s="29"/>
    </row>
    <row r="76" spans="1:11" s="26" customFormat="1" ht="24">
      <c r="A76" s="26" t="s">
        <v>144</v>
      </c>
      <c r="B76" s="27" t="s">
        <v>145</v>
      </c>
      <c r="C76" s="28" t="s">
        <v>21</v>
      </c>
      <c r="D76" s="34">
        <v>46.423000000000002</v>
      </c>
      <c r="E76" s="42">
        <f>TAULA_RECANVIS_MAPNER16[[#This Row],[Preu licitació]]*(1+INCREMENT_2023)</f>
        <v>46.423000000000002</v>
      </c>
      <c r="F76" s="42">
        <f>TAULA_RECANVIS_MAPNER16[[#This Row],[2023]]*(1+INCREMENT_2024)</f>
        <v>46.423000000000002</v>
      </c>
      <c r="G76" s="42">
        <f>TAULA_RECANVIS_MAPNER16[[#This Row],[2024]]*(1+INCREMENT_2025)</f>
        <v>46.423000000000002</v>
      </c>
      <c r="I76" s="35">
        <f t="shared" si="2"/>
        <v>46.423000000000002</v>
      </c>
      <c r="J76" s="29"/>
      <c r="K76" s="29"/>
    </row>
    <row r="77" spans="1:11" s="26" customFormat="1" ht="24">
      <c r="A77" s="26" t="s">
        <v>146</v>
      </c>
      <c r="B77" s="27" t="s">
        <v>147</v>
      </c>
      <c r="C77" s="28" t="s">
        <v>21</v>
      </c>
      <c r="D77" s="34">
        <v>4.8360000000000003</v>
      </c>
      <c r="E77" s="42">
        <f>TAULA_RECANVIS_MAPNER16[[#This Row],[Preu licitació]]*(1+INCREMENT_2023)</f>
        <v>4.8360000000000003</v>
      </c>
      <c r="F77" s="42">
        <f>TAULA_RECANVIS_MAPNER16[[#This Row],[2023]]*(1+INCREMENT_2024)</f>
        <v>4.8360000000000003</v>
      </c>
      <c r="G77" s="42">
        <f>TAULA_RECANVIS_MAPNER16[[#This Row],[2024]]*(1+INCREMENT_2025)</f>
        <v>4.8360000000000003</v>
      </c>
      <c r="I77" s="36">
        <f t="shared" si="2"/>
        <v>4.8360000000000003</v>
      </c>
      <c r="J77" s="29"/>
      <c r="K77" s="29"/>
    </row>
    <row r="78" spans="1:11" s="26" customFormat="1" ht="24">
      <c r="A78" s="26" t="s">
        <v>148</v>
      </c>
      <c r="B78" s="27" t="s">
        <v>149</v>
      </c>
      <c r="C78" s="28" t="s">
        <v>21</v>
      </c>
      <c r="D78" s="34">
        <v>1.274</v>
      </c>
      <c r="E78" s="42">
        <f>TAULA_RECANVIS_MAPNER16[[#This Row],[Preu licitació]]*(1+INCREMENT_2023)</f>
        <v>1.274</v>
      </c>
      <c r="F78" s="42">
        <f>TAULA_RECANVIS_MAPNER16[[#This Row],[2023]]*(1+INCREMENT_2024)</f>
        <v>1.274</v>
      </c>
      <c r="G78" s="42">
        <f>TAULA_RECANVIS_MAPNER16[[#This Row],[2024]]*(1+INCREMENT_2025)</f>
        <v>1.274</v>
      </c>
      <c r="I78" s="35">
        <f t="shared" si="2"/>
        <v>1.274</v>
      </c>
      <c r="J78" s="29"/>
      <c r="K78" s="29"/>
    </row>
    <row r="79" spans="1:11" s="26" customFormat="1" ht="24">
      <c r="A79" s="26" t="s">
        <v>150</v>
      </c>
      <c r="B79" s="27" t="s">
        <v>151</v>
      </c>
      <c r="C79" s="28" t="s">
        <v>21</v>
      </c>
      <c r="D79" s="34">
        <v>1.3520000000000001</v>
      </c>
      <c r="E79" s="42">
        <f>TAULA_RECANVIS_MAPNER16[[#This Row],[Preu licitació]]*(1+INCREMENT_2023)</f>
        <v>1.3520000000000001</v>
      </c>
      <c r="F79" s="42">
        <f>TAULA_RECANVIS_MAPNER16[[#This Row],[2023]]*(1+INCREMENT_2024)</f>
        <v>1.3520000000000001</v>
      </c>
      <c r="G79" s="42">
        <f>TAULA_RECANVIS_MAPNER16[[#This Row],[2024]]*(1+INCREMENT_2025)</f>
        <v>1.3520000000000001</v>
      </c>
      <c r="I79" s="36">
        <f t="shared" si="2"/>
        <v>1.3520000000000001</v>
      </c>
      <c r="J79" s="29"/>
      <c r="K79" s="29"/>
    </row>
    <row r="80" spans="1:11" s="26" customFormat="1" ht="24">
      <c r="A80" s="26" t="s">
        <v>152</v>
      </c>
      <c r="B80" s="27" t="s">
        <v>153</v>
      </c>
      <c r="C80" s="28" t="s">
        <v>21</v>
      </c>
      <c r="D80" s="34">
        <v>0.63700000000000001</v>
      </c>
      <c r="E80" s="42">
        <f>TAULA_RECANVIS_MAPNER16[[#This Row],[Preu licitació]]*(1+INCREMENT_2023)</f>
        <v>0.63700000000000001</v>
      </c>
      <c r="F80" s="42">
        <f>TAULA_RECANVIS_MAPNER16[[#This Row],[2023]]*(1+INCREMENT_2024)</f>
        <v>0.63700000000000001</v>
      </c>
      <c r="G80" s="42">
        <f>TAULA_RECANVIS_MAPNER16[[#This Row],[2024]]*(1+INCREMENT_2025)</f>
        <v>0.63700000000000001</v>
      </c>
      <c r="I80" s="35">
        <f t="shared" si="2"/>
        <v>0.63700000000000001</v>
      </c>
      <c r="J80" s="29"/>
      <c r="K80" s="29"/>
    </row>
    <row r="81" spans="1:11" s="26" customFormat="1" ht="24">
      <c r="A81" s="26" t="s">
        <v>154</v>
      </c>
      <c r="B81" s="27" t="s">
        <v>155</v>
      </c>
      <c r="C81" s="28" t="s">
        <v>21</v>
      </c>
      <c r="D81" s="34">
        <v>0.89699999999999991</v>
      </c>
      <c r="E81" s="42">
        <f>TAULA_RECANVIS_MAPNER16[[#This Row],[Preu licitació]]*(1+INCREMENT_2023)</f>
        <v>0.89699999999999991</v>
      </c>
      <c r="F81" s="42">
        <f>TAULA_RECANVIS_MAPNER16[[#This Row],[2023]]*(1+INCREMENT_2024)</f>
        <v>0.89699999999999991</v>
      </c>
      <c r="G81" s="42">
        <f>TAULA_RECANVIS_MAPNER16[[#This Row],[2024]]*(1+INCREMENT_2025)</f>
        <v>0.89699999999999991</v>
      </c>
      <c r="I81" s="36">
        <f t="shared" si="2"/>
        <v>0.89699999999999991</v>
      </c>
      <c r="J81" s="29"/>
      <c r="K81" s="29"/>
    </row>
    <row r="82" spans="1:11" s="26" customFormat="1" ht="24">
      <c r="A82" s="26" t="s">
        <v>156</v>
      </c>
      <c r="B82" s="27" t="s">
        <v>157</v>
      </c>
      <c r="C82" s="28" t="s">
        <v>21</v>
      </c>
      <c r="D82" s="34">
        <v>1.1960000000000002</v>
      </c>
      <c r="E82" s="42">
        <f>TAULA_RECANVIS_MAPNER16[[#This Row],[Preu licitació]]*(1+INCREMENT_2023)</f>
        <v>1.1960000000000002</v>
      </c>
      <c r="F82" s="42">
        <f>TAULA_RECANVIS_MAPNER16[[#This Row],[2023]]*(1+INCREMENT_2024)</f>
        <v>1.1960000000000002</v>
      </c>
      <c r="G82" s="42">
        <f>TAULA_RECANVIS_MAPNER16[[#This Row],[2024]]*(1+INCREMENT_2025)</f>
        <v>1.1960000000000002</v>
      </c>
      <c r="I82" s="35">
        <f t="shared" si="2"/>
        <v>1.1960000000000002</v>
      </c>
      <c r="J82" s="29"/>
      <c r="K82" s="29"/>
    </row>
    <row r="83" spans="1:11" s="26" customFormat="1" ht="24">
      <c r="A83" s="26" t="s">
        <v>158</v>
      </c>
      <c r="B83" s="27" t="s">
        <v>159</v>
      </c>
      <c r="C83" s="28" t="s">
        <v>21</v>
      </c>
      <c r="D83" s="34">
        <v>2.1840000000000002</v>
      </c>
      <c r="E83" s="42">
        <f>TAULA_RECANVIS_MAPNER16[[#This Row],[Preu licitació]]*(1+INCREMENT_2023)</f>
        <v>2.1840000000000002</v>
      </c>
      <c r="F83" s="42">
        <f>TAULA_RECANVIS_MAPNER16[[#This Row],[2023]]*(1+INCREMENT_2024)</f>
        <v>2.1840000000000002</v>
      </c>
      <c r="G83" s="42">
        <f>TAULA_RECANVIS_MAPNER16[[#This Row],[2024]]*(1+INCREMENT_2025)</f>
        <v>2.1840000000000002</v>
      </c>
      <c r="I83" s="36">
        <f t="shared" si="2"/>
        <v>2.1840000000000002</v>
      </c>
      <c r="J83" s="29"/>
      <c r="K83" s="29"/>
    </row>
    <row r="84" spans="1:11" s="26" customFormat="1" ht="24">
      <c r="A84" s="26" t="s">
        <v>160</v>
      </c>
      <c r="B84" s="27" t="s">
        <v>161</v>
      </c>
      <c r="C84" s="28" t="s">
        <v>21</v>
      </c>
      <c r="D84" s="34">
        <v>2.0150000000000001</v>
      </c>
      <c r="E84" s="42">
        <f>TAULA_RECANVIS_MAPNER16[[#This Row],[Preu licitació]]*(1+INCREMENT_2023)</f>
        <v>2.0150000000000001</v>
      </c>
      <c r="F84" s="42">
        <f>TAULA_RECANVIS_MAPNER16[[#This Row],[2023]]*(1+INCREMENT_2024)</f>
        <v>2.0150000000000001</v>
      </c>
      <c r="G84" s="42">
        <f>TAULA_RECANVIS_MAPNER16[[#This Row],[2024]]*(1+INCREMENT_2025)</f>
        <v>2.0150000000000001</v>
      </c>
      <c r="I84" s="35">
        <f t="shared" si="2"/>
        <v>2.0150000000000001</v>
      </c>
      <c r="J84" s="29"/>
      <c r="K84" s="29"/>
    </row>
    <row r="85" spans="1:11" s="26" customFormat="1" ht="24">
      <c r="A85" s="26" t="s">
        <v>162</v>
      </c>
      <c r="B85" s="27" t="s">
        <v>163</v>
      </c>
      <c r="C85" s="28" t="s">
        <v>21</v>
      </c>
      <c r="D85" s="34">
        <v>2.782</v>
      </c>
      <c r="E85" s="42">
        <f>TAULA_RECANVIS_MAPNER16[[#This Row],[Preu licitació]]*(1+INCREMENT_2023)</f>
        <v>2.782</v>
      </c>
      <c r="F85" s="42">
        <f>TAULA_RECANVIS_MAPNER16[[#This Row],[2023]]*(1+INCREMENT_2024)</f>
        <v>2.782</v>
      </c>
      <c r="G85" s="42">
        <f>TAULA_RECANVIS_MAPNER16[[#This Row],[2024]]*(1+INCREMENT_2025)</f>
        <v>2.782</v>
      </c>
      <c r="I85" s="36">
        <f t="shared" si="2"/>
        <v>2.782</v>
      </c>
      <c r="J85" s="29"/>
      <c r="K85" s="29"/>
    </row>
    <row r="86" spans="1:11" s="26" customFormat="1" ht="24">
      <c r="A86" s="26" t="s">
        <v>164</v>
      </c>
      <c r="B86" s="27" t="s">
        <v>165</v>
      </c>
      <c r="C86" s="28" t="s">
        <v>21</v>
      </c>
      <c r="D86" s="34">
        <v>53.027000000000001</v>
      </c>
      <c r="E86" s="42">
        <f>TAULA_RECANVIS_MAPNER16[[#This Row],[Preu licitació]]*(1+INCREMENT_2023)</f>
        <v>53.027000000000001</v>
      </c>
      <c r="F86" s="42">
        <f>TAULA_RECANVIS_MAPNER16[[#This Row],[2023]]*(1+INCREMENT_2024)</f>
        <v>53.027000000000001</v>
      </c>
      <c r="G86" s="42">
        <f>TAULA_RECANVIS_MAPNER16[[#This Row],[2024]]*(1+INCREMENT_2025)</f>
        <v>53.027000000000001</v>
      </c>
      <c r="I86" s="35">
        <f t="shared" si="2"/>
        <v>53.027000000000001</v>
      </c>
      <c r="J86" s="29"/>
      <c r="K86" s="29"/>
    </row>
    <row r="87" spans="1:11" s="26" customFormat="1" ht="24">
      <c r="A87" s="26" t="s">
        <v>166</v>
      </c>
      <c r="B87" s="27" t="s">
        <v>167</v>
      </c>
      <c r="C87" s="28" t="s">
        <v>21</v>
      </c>
      <c r="D87" s="34">
        <v>59.058999999999997</v>
      </c>
      <c r="E87" s="42">
        <f>TAULA_RECANVIS_MAPNER16[[#This Row],[Preu licitació]]*(1+INCREMENT_2023)</f>
        <v>59.058999999999997</v>
      </c>
      <c r="F87" s="42">
        <f>TAULA_RECANVIS_MAPNER16[[#This Row],[2023]]*(1+INCREMENT_2024)</f>
        <v>59.058999999999997</v>
      </c>
      <c r="G87" s="42">
        <f>TAULA_RECANVIS_MAPNER16[[#This Row],[2024]]*(1+INCREMENT_2025)</f>
        <v>59.058999999999997</v>
      </c>
      <c r="I87" s="36">
        <f t="shared" si="2"/>
        <v>59.058999999999997</v>
      </c>
      <c r="J87" s="29"/>
      <c r="K87" s="29"/>
    </row>
    <row r="88" spans="1:11" s="26" customFormat="1" ht="24">
      <c r="A88" s="26" t="s">
        <v>168</v>
      </c>
      <c r="B88" s="27" t="s">
        <v>169</v>
      </c>
      <c r="C88" s="28" t="s">
        <v>21</v>
      </c>
      <c r="D88" s="34">
        <v>155.857</v>
      </c>
      <c r="E88" s="42">
        <f>TAULA_RECANVIS_MAPNER16[[#This Row],[Preu licitació]]*(1+INCREMENT_2023)</f>
        <v>155.857</v>
      </c>
      <c r="F88" s="42">
        <f>TAULA_RECANVIS_MAPNER16[[#This Row],[2023]]*(1+INCREMENT_2024)</f>
        <v>155.857</v>
      </c>
      <c r="G88" s="42">
        <f>TAULA_RECANVIS_MAPNER16[[#This Row],[2024]]*(1+INCREMENT_2025)</f>
        <v>155.857</v>
      </c>
      <c r="I88" s="35">
        <f t="shared" ref="I88:I119" si="3">D88*(1-BAIXA_RECANVIS)</f>
        <v>155.857</v>
      </c>
      <c r="J88" s="29"/>
      <c r="K88" s="29"/>
    </row>
    <row r="89" spans="1:11" s="26" customFormat="1" ht="24">
      <c r="A89" s="26" t="s">
        <v>170</v>
      </c>
      <c r="B89" s="27" t="s">
        <v>171</v>
      </c>
      <c r="C89" s="28" t="s">
        <v>21</v>
      </c>
      <c r="D89" s="34">
        <v>306.40999999999997</v>
      </c>
      <c r="E89" s="42">
        <f>TAULA_RECANVIS_MAPNER16[[#This Row],[Preu licitació]]*(1+INCREMENT_2023)</f>
        <v>306.40999999999997</v>
      </c>
      <c r="F89" s="42">
        <f>TAULA_RECANVIS_MAPNER16[[#This Row],[2023]]*(1+INCREMENT_2024)</f>
        <v>306.40999999999997</v>
      </c>
      <c r="G89" s="42">
        <f>TAULA_RECANVIS_MAPNER16[[#This Row],[2024]]*(1+INCREMENT_2025)</f>
        <v>306.40999999999997</v>
      </c>
      <c r="I89" s="36">
        <f t="shared" si="3"/>
        <v>306.40999999999997</v>
      </c>
      <c r="J89" s="29"/>
      <c r="K89" s="29"/>
    </row>
    <row r="90" spans="1:11" s="26" customFormat="1" ht="24">
      <c r="A90" s="26" t="s">
        <v>172</v>
      </c>
      <c r="B90" s="27" t="s">
        <v>173</v>
      </c>
      <c r="C90" s="28" t="s">
        <v>21</v>
      </c>
      <c r="D90" s="34">
        <v>33.475000000000001</v>
      </c>
      <c r="E90" s="42">
        <f>TAULA_RECANVIS_MAPNER16[[#This Row],[Preu licitació]]*(1+INCREMENT_2023)</f>
        <v>33.475000000000001</v>
      </c>
      <c r="F90" s="42">
        <f>TAULA_RECANVIS_MAPNER16[[#This Row],[2023]]*(1+INCREMENT_2024)</f>
        <v>33.475000000000001</v>
      </c>
      <c r="G90" s="42">
        <f>TAULA_RECANVIS_MAPNER16[[#This Row],[2024]]*(1+INCREMENT_2025)</f>
        <v>33.475000000000001</v>
      </c>
      <c r="I90" s="35">
        <f t="shared" si="3"/>
        <v>33.475000000000001</v>
      </c>
      <c r="J90" s="29"/>
      <c r="K90" s="29"/>
    </row>
    <row r="91" spans="1:11" s="26" customFormat="1" ht="24">
      <c r="A91" s="26" t="s">
        <v>174</v>
      </c>
      <c r="B91" s="27" t="s">
        <v>175</v>
      </c>
      <c r="C91" s="28" t="s">
        <v>21</v>
      </c>
      <c r="D91" s="34">
        <v>53.027000000000001</v>
      </c>
      <c r="E91" s="42">
        <f>TAULA_RECANVIS_MAPNER16[[#This Row],[Preu licitació]]*(1+INCREMENT_2023)</f>
        <v>53.027000000000001</v>
      </c>
      <c r="F91" s="42">
        <f>TAULA_RECANVIS_MAPNER16[[#This Row],[2023]]*(1+INCREMENT_2024)</f>
        <v>53.027000000000001</v>
      </c>
      <c r="G91" s="42">
        <f>TAULA_RECANVIS_MAPNER16[[#This Row],[2024]]*(1+INCREMENT_2025)</f>
        <v>53.027000000000001</v>
      </c>
      <c r="I91" s="36">
        <f t="shared" si="3"/>
        <v>53.027000000000001</v>
      </c>
      <c r="J91" s="29"/>
      <c r="K91" s="29"/>
    </row>
    <row r="92" spans="1:11" s="26" customFormat="1" ht="24">
      <c r="A92" s="26" t="s">
        <v>176</v>
      </c>
      <c r="B92" s="27" t="s">
        <v>177</v>
      </c>
      <c r="C92" s="28" t="s">
        <v>21</v>
      </c>
      <c r="D92" s="34">
        <v>59.058999999999997</v>
      </c>
      <c r="E92" s="42">
        <f>TAULA_RECANVIS_MAPNER16[[#This Row],[Preu licitació]]*(1+INCREMENT_2023)</f>
        <v>59.058999999999997</v>
      </c>
      <c r="F92" s="42">
        <f>TAULA_RECANVIS_MAPNER16[[#This Row],[2023]]*(1+INCREMENT_2024)</f>
        <v>59.058999999999997</v>
      </c>
      <c r="G92" s="42">
        <f>TAULA_RECANVIS_MAPNER16[[#This Row],[2024]]*(1+INCREMENT_2025)</f>
        <v>59.058999999999997</v>
      </c>
      <c r="I92" s="35">
        <f t="shared" si="3"/>
        <v>59.058999999999997</v>
      </c>
      <c r="J92" s="29"/>
      <c r="K92" s="29"/>
    </row>
    <row r="93" spans="1:11" s="26" customFormat="1" ht="24">
      <c r="A93" s="26" t="s">
        <v>178</v>
      </c>
      <c r="B93" s="27" t="s">
        <v>179</v>
      </c>
      <c r="C93" s="28" t="s">
        <v>21</v>
      </c>
      <c r="D93" s="34">
        <v>155.857</v>
      </c>
      <c r="E93" s="42">
        <f>TAULA_RECANVIS_MAPNER16[[#This Row],[Preu licitació]]*(1+INCREMENT_2023)</f>
        <v>155.857</v>
      </c>
      <c r="F93" s="42">
        <f>TAULA_RECANVIS_MAPNER16[[#This Row],[2023]]*(1+INCREMENT_2024)</f>
        <v>155.857</v>
      </c>
      <c r="G93" s="42">
        <f>TAULA_RECANVIS_MAPNER16[[#This Row],[2024]]*(1+INCREMENT_2025)</f>
        <v>155.857</v>
      </c>
      <c r="I93" s="36">
        <f t="shared" si="3"/>
        <v>155.857</v>
      </c>
      <c r="J93" s="29"/>
      <c r="K93" s="29"/>
    </row>
    <row r="94" spans="1:11" s="26" customFormat="1" ht="24">
      <c r="A94" s="26" t="s">
        <v>180</v>
      </c>
      <c r="B94" s="27" t="s">
        <v>181</v>
      </c>
      <c r="C94" s="28" t="s">
        <v>21</v>
      </c>
      <c r="D94" s="34">
        <v>306.40999999999997</v>
      </c>
      <c r="E94" s="42">
        <f>TAULA_RECANVIS_MAPNER16[[#This Row],[Preu licitació]]*(1+INCREMENT_2023)</f>
        <v>306.40999999999997</v>
      </c>
      <c r="F94" s="42">
        <f>TAULA_RECANVIS_MAPNER16[[#This Row],[2023]]*(1+INCREMENT_2024)</f>
        <v>306.40999999999997</v>
      </c>
      <c r="G94" s="42">
        <f>TAULA_RECANVIS_MAPNER16[[#This Row],[2024]]*(1+INCREMENT_2025)</f>
        <v>306.40999999999997</v>
      </c>
      <c r="I94" s="35">
        <f t="shared" si="3"/>
        <v>306.40999999999997</v>
      </c>
      <c r="J94" s="29"/>
      <c r="K94" s="29"/>
    </row>
    <row r="95" spans="1:11" s="26" customFormat="1">
      <c r="A95" s="26" t="s">
        <v>182</v>
      </c>
      <c r="B95" s="27" t="s">
        <v>183</v>
      </c>
      <c r="C95" s="28" t="s">
        <v>21</v>
      </c>
      <c r="D95" s="34">
        <v>38.518999999999998</v>
      </c>
      <c r="E95" s="42">
        <f>TAULA_RECANVIS_MAPNER16[[#This Row],[Preu licitació]]*(1+INCREMENT_2023)</f>
        <v>38.518999999999998</v>
      </c>
      <c r="F95" s="42">
        <f>TAULA_RECANVIS_MAPNER16[[#This Row],[2023]]*(1+INCREMENT_2024)</f>
        <v>38.518999999999998</v>
      </c>
      <c r="G95" s="42">
        <f>TAULA_RECANVIS_MAPNER16[[#This Row],[2024]]*(1+INCREMENT_2025)</f>
        <v>38.518999999999998</v>
      </c>
      <c r="I95" s="36">
        <f t="shared" si="3"/>
        <v>38.518999999999998</v>
      </c>
      <c r="J95" s="29"/>
      <c r="K95" s="29"/>
    </row>
    <row r="96" spans="1:11" s="26" customFormat="1" ht="24">
      <c r="A96" s="26" t="s">
        <v>184</v>
      </c>
      <c r="B96" s="27" t="s">
        <v>185</v>
      </c>
      <c r="C96" s="28" t="s">
        <v>21</v>
      </c>
      <c r="D96" s="34">
        <v>70.563999999999993</v>
      </c>
      <c r="E96" s="42">
        <f>TAULA_RECANVIS_MAPNER16[[#This Row],[Preu licitació]]*(1+INCREMENT_2023)</f>
        <v>70.563999999999993</v>
      </c>
      <c r="F96" s="42">
        <f>TAULA_RECANVIS_MAPNER16[[#This Row],[2023]]*(1+INCREMENT_2024)</f>
        <v>70.563999999999993</v>
      </c>
      <c r="G96" s="42">
        <f>TAULA_RECANVIS_MAPNER16[[#This Row],[2024]]*(1+INCREMENT_2025)</f>
        <v>70.563999999999993</v>
      </c>
      <c r="I96" s="35">
        <f t="shared" si="3"/>
        <v>70.563999999999993</v>
      </c>
      <c r="J96" s="29"/>
      <c r="K96" s="29"/>
    </row>
    <row r="97" spans="1:11" s="26" customFormat="1" ht="24">
      <c r="A97" s="26" t="s">
        <v>186</v>
      </c>
      <c r="B97" s="27" t="s">
        <v>187</v>
      </c>
      <c r="C97" s="28" t="s">
        <v>21</v>
      </c>
      <c r="D97" s="34">
        <v>66.391000000000005</v>
      </c>
      <c r="E97" s="42">
        <f>TAULA_RECANVIS_MAPNER16[[#This Row],[Preu licitació]]*(1+INCREMENT_2023)</f>
        <v>66.391000000000005</v>
      </c>
      <c r="F97" s="42">
        <f>TAULA_RECANVIS_MAPNER16[[#This Row],[2023]]*(1+INCREMENT_2024)</f>
        <v>66.391000000000005</v>
      </c>
      <c r="G97" s="42">
        <f>TAULA_RECANVIS_MAPNER16[[#This Row],[2024]]*(1+INCREMENT_2025)</f>
        <v>66.391000000000005</v>
      </c>
      <c r="I97" s="36">
        <f t="shared" si="3"/>
        <v>66.391000000000005</v>
      </c>
      <c r="J97" s="29"/>
      <c r="K97" s="29"/>
    </row>
    <row r="98" spans="1:11" s="26" customFormat="1" ht="24">
      <c r="A98" s="26" t="s">
        <v>188</v>
      </c>
      <c r="B98" s="27" t="s">
        <v>189</v>
      </c>
      <c r="C98" s="28" t="s">
        <v>21</v>
      </c>
      <c r="D98" s="34">
        <v>101.75099999999999</v>
      </c>
      <c r="E98" s="42">
        <f>TAULA_RECANVIS_MAPNER16[[#This Row],[Preu licitació]]*(1+INCREMENT_2023)</f>
        <v>101.75099999999999</v>
      </c>
      <c r="F98" s="42">
        <f>TAULA_RECANVIS_MAPNER16[[#This Row],[2023]]*(1+INCREMENT_2024)</f>
        <v>101.75099999999999</v>
      </c>
      <c r="G98" s="42">
        <f>TAULA_RECANVIS_MAPNER16[[#This Row],[2024]]*(1+INCREMENT_2025)</f>
        <v>101.75099999999999</v>
      </c>
      <c r="I98" s="35">
        <f t="shared" si="3"/>
        <v>101.75099999999999</v>
      </c>
      <c r="J98" s="29"/>
      <c r="K98" s="29"/>
    </row>
    <row r="99" spans="1:11" s="26" customFormat="1" ht="24">
      <c r="A99" s="26" t="s">
        <v>190</v>
      </c>
      <c r="B99" s="27" t="s">
        <v>191</v>
      </c>
      <c r="C99" s="28" t="s">
        <v>21</v>
      </c>
      <c r="D99" s="34">
        <v>142.636</v>
      </c>
      <c r="E99" s="42">
        <f>TAULA_RECANVIS_MAPNER16[[#This Row],[Preu licitació]]*(1+INCREMENT_2023)</f>
        <v>142.636</v>
      </c>
      <c r="F99" s="42">
        <f>TAULA_RECANVIS_MAPNER16[[#This Row],[2023]]*(1+INCREMENT_2024)</f>
        <v>142.636</v>
      </c>
      <c r="G99" s="42">
        <f>TAULA_RECANVIS_MAPNER16[[#This Row],[2024]]*(1+INCREMENT_2025)</f>
        <v>142.636</v>
      </c>
      <c r="I99" s="36">
        <f t="shared" si="3"/>
        <v>142.636</v>
      </c>
      <c r="J99" s="29"/>
      <c r="K99" s="29"/>
    </row>
    <row r="100" spans="1:11" s="26" customFormat="1" ht="24">
      <c r="A100" s="26" t="s">
        <v>192</v>
      </c>
      <c r="B100" s="27" t="s">
        <v>193</v>
      </c>
      <c r="C100" s="28" t="s">
        <v>21</v>
      </c>
      <c r="D100" s="34">
        <v>189.24099999999999</v>
      </c>
      <c r="E100" s="42">
        <f>TAULA_RECANVIS_MAPNER16[[#This Row],[Preu licitació]]*(1+INCREMENT_2023)</f>
        <v>189.24099999999999</v>
      </c>
      <c r="F100" s="42">
        <f>TAULA_RECANVIS_MAPNER16[[#This Row],[2023]]*(1+INCREMENT_2024)</f>
        <v>189.24099999999999</v>
      </c>
      <c r="G100" s="42">
        <f>TAULA_RECANVIS_MAPNER16[[#This Row],[2024]]*(1+INCREMENT_2025)</f>
        <v>189.24099999999999</v>
      </c>
      <c r="I100" s="35">
        <f t="shared" si="3"/>
        <v>189.24099999999999</v>
      </c>
      <c r="J100" s="29"/>
      <c r="K100" s="29"/>
    </row>
    <row r="101" spans="1:11" s="26" customFormat="1" ht="24">
      <c r="A101" s="26" t="s">
        <v>194</v>
      </c>
      <c r="B101" s="27" t="s">
        <v>195</v>
      </c>
      <c r="C101" s="28" t="s">
        <v>21</v>
      </c>
      <c r="D101" s="34">
        <v>23.998000000000001</v>
      </c>
      <c r="E101" s="42">
        <f>TAULA_RECANVIS_MAPNER16[[#This Row],[Preu licitació]]*(1+INCREMENT_2023)</f>
        <v>23.998000000000001</v>
      </c>
      <c r="F101" s="42">
        <f>TAULA_RECANVIS_MAPNER16[[#This Row],[2023]]*(1+INCREMENT_2024)</f>
        <v>23.998000000000001</v>
      </c>
      <c r="G101" s="42">
        <f>TAULA_RECANVIS_MAPNER16[[#This Row],[2024]]*(1+INCREMENT_2025)</f>
        <v>23.998000000000001</v>
      </c>
      <c r="I101" s="36">
        <f t="shared" si="3"/>
        <v>23.998000000000001</v>
      </c>
      <c r="J101" s="29"/>
      <c r="K101" s="29"/>
    </row>
    <row r="102" spans="1:11" s="26" customFormat="1" ht="24">
      <c r="A102" s="26" t="s">
        <v>196</v>
      </c>
      <c r="B102" s="27" t="s">
        <v>197</v>
      </c>
      <c r="C102" s="28" t="s">
        <v>21</v>
      </c>
      <c r="D102" s="34">
        <v>61.932000000000002</v>
      </c>
      <c r="E102" s="42">
        <f>TAULA_RECANVIS_MAPNER16[[#This Row],[Preu licitació]]*(1+INCREMENT_2023)</f>
        <v>61.932000000000002</v>
      </c>
      <c r="F102" s="42">
        <f>TAULA_RECANVIS_MAPNER16[[#This Row],[2023]]*(1+INCREMENT_2024)</f>
        <v>61.932000000000002</v>
      </c>
      <c r="G102" s="42">
        <f>TAULA_RECANVIS_MAPNER16[[#This Row],[2024]]*(1+INCREMENT_2025)</f>
        <v>61.932000000000002</v>
      </c>
      <c r="I102" s="35">
        <f t="shared" si="3"/>
        <v>61.932000000000002</v>
      </c>
      <c r="J102" s="29"/>
      <c r="K102" s="29"/>
    </row>
    <row r="103" spans="1:11" s="26" customFormat="1" ht="24">
      <c r="A103" s="26" t="s">
        <v>198</v>
      </c>
      <c r="B103" s="27" t="s">
        <v>199</v>
      </c>
      <c r="C103" s="28" t="s">
        <v>21</v>
      </c>
      <c r="D103" s="34">
        <v>250.26299999999998</v>
      </c>
      <c r="E103" s="42">
        <f>TAULA_RECANVIS_MAPNER16[[#This Row],[Preu licitació]]*(1+INCREMENT_2023)</f>
        <v>250.26299999999998</v>
      </c>
      <c r="F103" s="42">
        <f>TAULA_RECANVIS_MAPNER16[[#This Row],[2023]]*(1+INCREMENT_2024)</f>
        <v>250.26299999999998</v>
      </c>
      <c r="G103" s="42">
        <f>TAULA_RECANVIS_MAPNER16[[#This Row],[2024]]*(1+INCREMENT_2025)</f>
        <v>250.26299999999998</v>
      </c>
      <c r="I103" s="36">
        <f t="shared" si="3"/>
        <v>250.26299999999998</v>
      </c>
      <c r="J103" s="29"/>
      <c r="K103" s="29"/>
    </row>
    <row r="104" spans="1:11" s="26" customFormat="1" ht="24">
      <c r="A104" s="26" t="s">
        <v>200</v>
      </c>
      <c r="B104" s="27" t="s">
        <v>201</v>
      </c>
      <c r="C104" s="28" t="s">
        <v>21</v>
      </c>
      <c r="D104" s="34">
        <v>259.54500000000002</v>
      </c>
      <c r="E104" s="42">
        <f>TAULA_RECANVIS_MAPNER16[[#This Row],[Preu licitació]]*(1+INCREMENT_2023)</f>
        <v>259.54500000000002</v>
      </c>
      <c r="F104" s="42">
        <f>TAULA_RECANVIS_MAPNER16[[#This Row],[2023]]*(1+INCREMENT_2024)</f>
        <v>259.54500000000002</v>
      </c>
      <c r="G104" s="42">
        <f>TAULA_RECANVIS_MAPNER16[[#This Row],[2024]]*(1+INCREMENT_2025)</f>
        <v>259.54500000000002</v>
      </c>
      <c r="I104" s="35">
        <f t="shared" si="3"/>
        <v>259.54500000000002</v>
      </c>
      <c r="J104" s="29"/>
      <c r="K104" s="29"/>
    </row>
    <row r="105" spans="1:11" s="26" customFormat="1" ht="24">
      <c r="A105" s="26" t="s">
        <v>202</v>
      </c>
      <c r="B105" s="27" t="s">
        <v>203</v>
      </c>
      <c r="C105" s="28" t="s">
        <v>21</v>
      </c>
      <c r="D105" s="34">
        <v>32.265999999999998</v>
      </c>
      <c r="E105" s="42">
        <f>TAULA_RECANVIS_MAPNER16[[#This Row],[Preu licitació]]*(1+INCREMENT_2023)</f>
        <v>32.265999999999998</v>
      </c>
      <c r="F105" s="42">
        <f>TAULA_RECANVIS_MAPNER16[[#This Row],[2023]]*(1+INCREMENT_2024)</f>
        <v>32.265999999999998</v>
      </c>
      <c r="G105" s="42">
        <f>TAULA_RECANVIS_MAPNER16[[#This Row],[2024]]*(1+INCREMENT_2025)</f>
        <v>32.265999999999998</v>
      </c>
      <c r="I105" s="36">
        <f t="shared" si="3"/>
        <v>32.265999999999998</v>
      </c>
      <c r="J105" s="29"/>
      <c r="K105" s="29"/>
    </row>
    <row r="106" spans="1:11" s="26" customFormat="1" ht="24">
      <c r="A106" s="26" t="s">
        <v>204</v>
      </c>
      <c r="B106" s="27" t="s">
        <v>205</v>
      </c>
      <c r="C106" s="28" t="s">
        <v>21</v>
      </c>
      <c r="D106" s="34">
        <v>36.204999999999998</v>
      </c>
      <c r="E106" s="42">
        <f>TAULA_RECANVIS_MAPNER16[[#This Row],[Preu licitació]]*(1+INCREMENT_2023)</f>
        <v>36.204999999999998</v>
      </c>
      <c r="F106" s="42">
        <f>TAULA_RECANVIS_MAPNER16[[#This Row],[2023]]*(1+INCREMENT_2024)</f>
        <v>36.204999999999998</v>
      </c>
      <c r="G106" s="42">
        <f>TAULA_RECANVIS_MAPNER16[[#This Row],[2024]]*(1+INCREMENT_2025)</f>
        <v>36.204999999999998</v>
      </c>
      <c r="I106" s="35">
        <f t="shared" si="3"/>
        <v>36.204999999999998</v>
      </c>
      <c r="J106" s="29"/>
      <c r="K106" s="29"/>
    </row>
    <row r="107" spans="1:11" s="26" customFormat="1" ht="24">
      <c r="A107" s="26" t="s">
        <v>206</v>
      </c>
      <c r="B107" s="27" t="s">
        <v>207</v>
      </c>
      <c r="C107" s="28" t="s">
        <v>21</v>
      </c>
      <c r="D107" s="34">
        <v>43.901000000000003</v>
      </c>
      <c r="E107" s="42">
        <f>TAULA_RECANVIS_MAPNER16[[#This Row],[Preu licitació]]*(1+INCREMENT_2023)</f>
        <v>43.901000000000003</v>
      </c>
      <c r="F107" s="42">
        <f>TAULA_RECANVIS_MAPNER16[[#This Row],[2023]]*(1+INCREMENT_2024)</f>
        <v>43.901000000000003</v>
      </c>
      <c r="G107" s="42">
        <f>TAULA_RECANVIS_MAPNER16[[#This Row],[2024]]*(1+INCREMENT_2025)</f>
        <v>43.901000000000003</v>
      </c>
      <c r="I107" s="36">
        <f t="shared" si="3"/>
        <v>43.901000000000003</v>
      </c>
      <c r="J107" s="29"/>
      <c r="K107" s="29"/>
    </row>
    <row r="108" spans="1:11" s="26" customFormat="1" ht="24">
      <c r="A108" s="26" t="s">
        <v>208</v>
      </c>
      <c r="B108" s="27" t="s">
        <v>209</v>
      </c>
      <c r="C108" s="28" t="s">
        <v>21</v>
      </c>
      <c r="D108" s="34">
        <v>9.7109999999999985</v>
      </c>
      <c r="E108" s="42">
        <f>TAULA_RECANVIS_MAPNER16[[#This Row],[Preu licitació]]*(1+INCREMENT_2023)</f>
        <v>9.7109999999999985</v>
      </c>
      <c r="F108" s="42">
        <f>TAULA_RECANVIS_MAPNER16[[#This Row],[2023]]*(1+INCREMENT_2024)</f>
        <v>9.7109999999999985</v>
      </c>
      <c r="G108" s="42">
        <f>TAULA_RECANVIS_MAPNER16[[#This Row],[2024]]*(1+INCREMENT_2025)</f>
        <v>9.7109999999999985</v>
      </c>
      <c r="I108" s="35">
        <f t="shared" si="3"/>
        <v>9.7109999999999985</v>
      </c>
      <c r="J108" s="29"/>
      <c r="K108" s="29"/>
    </row>
    <row r="109" spans="1:11" s="26" customFormat="1" ht="24">
      <c r="A109" s="26" t="s">
        <v>210</v>
      </c>
      <c r="B109" s="27" t="s">
        <v>211</v>
      </c>
      <c r="C109" s="28" t="s">
        <v>21</v>
      </c>
      <c r="D109" s="34">
        <v>26.65</v>
      </c>
      <c r="E109" s="42">
        <f>TAULA_RECANVIS_MAPNER16[[#This Row],[Preu licitació]]*(1+INCREMENT_2023)</f>
        <v>26.65</v>
      </c>
      <c r="F109" s="42">
        <f>TAULA_RECANVIS_MAPNER16[[#This Row],[2023]]*(1+INCREMENT_2024)</f>
        <v>26.65</v>
      </c>
      <c r="G109" s="42">
        <f>TAULA_RECANVIS_MAPNER16[[#This Row],[2024]]*(1+INCREMENT_2025)</f>
        <v>26.65</v>
      </c>
      <c r="I109" s="36">
        <f t="shared" si="3"/>
        <v>26.65</v>
      </c>
      <c r="J109" s="29"/>
      <c r="K109" s="29"/>
    </row>
    <row r="110" spans="1:11" s="26" customFormat="1" ht="24">
      <c r="A110" s="26" t="s">
        <v>212</v>
      </c>
      <c r="B110" s="27" t="s">
        <v>213</v>
      </c>
      <c r="C110" s="28" t="s">
        <v>21</v>
      </c>
      <c r="D110" s="34">
        <v>33.045999999999999</v>
      </c>
      <c r="E110" s="42">
        <f>TAULA_RECANVIS_MAPNER16[[#This Row],[Preu licitació]]*(1+INCREMENT_2023)</f>
        <v>33.045999999999999</v>
      </c>
      <c r="F110" s="42">
        <f>TAULA_RECANVIS_MAPNER16[[#This Row],[2023]]*(1+INCREMENT_2024)</f>
        <v>33.045999999999999</v>
      </c>
      <c r="G110" s="42">
        <f>TAULA_RECANVIS_MAPNER16[[#This Row],[2024]]*(1+INCREMENT_2025)</f>
        <v>33.045999999999999</v>
      </c>
      <c r="I110" s="35">
        <f t="shared" si="3"/>
        <v>33.045999999999999</v>
      </c>
      <c r="J110" s="29"/>
      <c r="K110" s="29"/>
    </row>
    <row r="111" spans="1:11" s="26" customFormat="1" ht="24">
      <c r="A111" s="26" t="s">
        <v>214</v>
      </c>
      <c r="B111" s="27" t="s">
        <v>215</v>
      </c>
      <c r="C111" s="28" t="s">
        <v>21</v>
      </c>
      <c r="D111" s="34">
        <v>35.593999999999994</v>
      </c>
      <c r="E111" s="42">
        <f>TAULA_RECANVIS_MAPNER16[[#This Row],[Preu licitació]]*(1+INCREMENT_2023)</f>
        <v>35.593999999999994</v>
      </c>
      <c r="F111" s="42">
        <f>TAULA_RECANVIS_MAPNER16[[#This Row],[2023]]*(1+INCREMENT_2024)</f>
        <v>35.593999999999994</v>
      </c>
      <c r="G111" s="42">
        <f>TAULA_RECANVIS_MAPNER16[[#This Row],[2024]]*(1+INCREMENT_2025)</f>
        <v>35.593999999999994</v>
      </c>
      <c r="I111" s="36">
        <f t="shared" si="3"/>
        <v>35.593999999999994</v>
      </c>
      <c r="J111" s="29"/>
      <c r="K111" s="29"/>
    </row>
    <row r="112" spans="1:11" s="26" customFormat="1" ht="24">
      <c r="A112" s="26" t="s">
        <v>216</v>
      </c>
      <c r="B112" s="27" t="s">
        <v>217</v>
      </c>
      <c r="C112" s="28" t="s">
        <v>21</v>
      </c>
      <c r="D112" s="34">
        <v>4.8360000000000003</v>
      </c>
      <c r="E112" s="42">
        <f>TAULA_RECANVIS_MAPNER16[[#This Row],[Preu licitació]]*(1+INCREMENT_2023)</f>
        <v>4.8360000000000003</v>
      </c>
      <c r="F112" s="42">
        <f>TAULA_RECANVIS_MAPNER16[[#This Row],[2023]]*(1+INCREMENT_2024)</f>
        <v>4.8360000000000003</v>
      </c>
      <c r="G112" s="42">
        <f>TAULA_RECANVIS_MAPNER16[[#This Row],[2024]]*(1+INCREMENT_2025)</f>
        <v>4.8360000000000003</v>
      </c>
      <c r="I112" s="35">
        <f t="shared" si="3"/>
        <v>4.8360000000000003</v>
      </c>
      <c r="J112" s="29"/>
      <c r="K112" s="29"/>
    </row>
    <row r="113" spans="1:11" s="26" customFormat="1" ht="24">
      <c r="A113" s="26" t="s">
        <v>218</v>
      </c>
      <c r="B113" s="27" t="s">
        <v>219</v>
      </c>
      <c r="C113" s="28" t="s">
        <v>21</v>
      </c>
      <c r="D113" s="34">
        <v>5.2129999999999992</v>
      </c>
      <c r="E113" s="42">
        <f>TAULA_RECANVIS_MAPNER16[[#This Row],[Preu licitació]]*(1+INCREMENT_2023)</f>
        <v>5.2129999999999992</v>
      </c>
      <c r="F113" s="42">
        <f>TAULA_RECANVIS_MAPNER16[[#This Row],[2023]]*(1+INCREMENT_2024)</f>
        <v>5.2129999999999992</v>
      </c>
      <c r="G113" s="42">
        <f>TAULA_RECANVIS_MAPNER16[[#This Row],[2024]]*(1+INCREMENT_2025)</f>
        <v>5.2129999999999992</v>
      </c>
      <c r="I113" s="36">
        <f t="shared" si="3"/>
        <v>5.2129999999999992</v>
      </c>
      <c r="J113" s="29"/>
      <c r="K113" s="29"/>
    </row>
    <row r="114" spans="1:11" s="26" customFormat="1" ht="24">
      <c r="A114" s="26" t="s">
        <v>220</v>
      </c>
      <c r="B114" s="27" t="s">
        <v>221</v>
      </c>
      <c r="C114" s="28" t="s">
        <v>21</v>
      </c>
      <c r="D114" s="34">
        <v>7.5789999999999997</v>
      </c>
      <c r="E114" s="42">
        <f>TAULA_RECANVIS_MAPNER16[[#This Row],[Preu licitació]]*(1+INCREMENT_2023)</f>
        <v>7.5789999999999997</v>
      </c>
      <c r="F114" s="42">
        <f>TAULA_RECANVIS_MAPNER16[[#This Row],[2023]]*(1+INCREMENT_2024)</f>
        <v>7.5789999999999997</v>
      </c>
      <c r="G114" s="42">
        <f>TAULA_RECANVIS_MAPNER16[[#This Row],[2024]]*(1+INCREMENT_2025)</f>
        <v>7.5789999999999997</v>
      </c>
      <c r="I114" s="35">
        <f t="shared" si="3"/>
        <v>7.5789999999999997</v>
      </c>
      <c r="J114" s="29"/>
      <c r="K114" s="29"/>
    </row>
    <row r="115" spans="1:11" s="26" customFormat="1" ht="24">
      <c r="A115" s="26" t="s">
        <v>222</v>
      </c>
      <c r="B115" s="27" t="s">
        <v>223</v>
      </c>
      <c r="C115" s="28" t="s">
        <v>21</v>
      </c>
      <c r="D115" s="34">
        <v>7.8</v>
      </c>
      <c r="E115" s="42">
        <f>TAULA_RECANVIS_MAPNER16[[#This Row],[Preu licitació]]*(1+INCREMENT_2023)</f>
        <v>7.8</v>
      </c>
      <c r="F115" s="42">
        <f>TAULA_RECANVIS_MAPNER16[[#This Row],[2023]]*(1+INCREMENT_2024)</f>
        <v>7.8</v>
      </c>
      <c r="G115" s="42">
        <f>TAULA_RECANVIS_MAPNER16[[#This Row],[2024]]*(1+INCREMENT_2025)</f>
        <v>7.8</v>
      </c>
      <c r="I115" s="36">
        <f t="shared" si="3"/>
        <v>7.8</v>
      </c>
      <c r="J115" s="29"/>
      <c r="K115" s="29"/>
    </row>
    <row r="116" spans="1:11" s="26" customFormat="1" ht="24">
      <c r="A116" s="26" t="s">
        <v>224</v>
      </c>
      <c r="B116" s="27" t="s">
        <v>225</v>
      </c>
      <c r="C116" s="28" t="s">
        <v>21</v>
      </c>
      <c r="D116" s="34">
        <v>1.3520000000000001</v>
      </c>
      <c r="E116" s="42">
        <f>TAULA_RECANVIS_MAPNER16[[#This Row],[Preu licitació]]*(1+INCREMENT_2023)</f>
        <v>1.3520000000000001</v>
      </c>
      <c r="F116" s="42">
        <f>TAULA_RECANVIS_MAPNER16[[#This Row],[2023]]*(1+INCREMENT_2024)</f>
        <v>1.3520000000000001</v>
      </c>
      <c r="G116" s="42">
        <f>TAULA_RECANVIS_MAPNER16[[#This Row],[2024]]*(1+INCREMENT_2025)</f>
        <v>1.3520000000000001</v>
      </c>
      <c r="I116" s="35">
        <f t="shared" si="3"/>
        <v>1.3520000000000001</v>
      </c>
      <c r="J116" s="29"/>
      <c r="K116" s="29"/>
    </row>
    <row r="117" spans="1:11" s="26" customFormat="1" ht="24">
      <c r="A117" s="26" t="s">
        <v>226</v>
      </c>
      <c r="B117" s="27" t="s">
        <v>227</v>
      </c>
      <c r="C117" s="28" t="s">
        <v>21</v>
      </c>
      <c r="D117" s="34">
        <v>0.97499999999999998</v>
      </c>
      <c r="E117" s="42">
        <f>TAULA_RECANVIS_MAPNER16[[#This Row],[Preu licitació]]*(1+INCREMENT_2023)</f>
        <v>0.97499999999999998</v>
      </c>
      <c r="F117" s="42">
        <f>TAULA_RECANVIS_MAPNER16[[#This Row],[2023]]*(1+INCREMENT_2024)</f>
        <v>0.97499999999999998</v>
      </c>
      <c r="G117" s="42">
        <f>TAULA_RECANVIS_MAPNER16[[#This Row],[2024]]*(1+INCREMENT_2025)</f>
        <v>0.97499999999999998</v>
      </c>
      <c r="I117" s="36">
        <f t="shared" si="3"/>
        <v>0.97499999999999998</v>
      </c>
      <c r="J117" s="29"/>
      <c r="K117" s="29"/>
    </row>
    <row r="118" spans="1:11" s="26" customFormat="1" ht="24">
      <c r="A118" s="26" t="s">
        <v>228</v>
      </c>
      <c r="B118" s="27" t="s">
        <v>229</v>
      </c>
      <c r="C118" s="28" t="s">
        <v>21</v>
      </c>
      <c r="D118" s="34">
        <v>1.4040000000000001</v>
      </c>
      <c r="E118" s="42">
        <f>TAULA_RECANVIS_MAPNER16[[#This Row],[Preu licitació]]*(1+INCREMENT_2023)</f>
        <v>1.4040000000000001</v>
      </c>
      <c r="F118" s="42">
        <f>TAULA_RECANVIS_MAPNER16[[#This Row],[2023]]*(1+INCREMENT_2024)</f>
        <v>1.4040000000000001</v>
      </c>
      <c r="G118" s="42">
        <f>TAULA_RECANVIS_MAPNER16[[#This Row],[2024]]*(1+INCREMENT_2025)</f>
        <v>1.4040000000000001</v>
      </c>
      <c r="I118" s="35">
        <f t="shared" si="3"/>
        <v>1.4040000000000001</v>
      </c>
      <c r="J118" s="29"/>
      <c r="K118" s="29"/>
    </row>
    <row r="119" spans="1:11" s="26" customFormat="1" ht="24">
      <c r="A119" s="26" t="s">
        <v>230</v>
      </c>
      <c r="B119" s="27" t="s">
        <v>231</v>
      </c>
      <c r="C119" s="28" t="s">
        <v>21</v>
      </c>
      <c r="D119" s="34">
        <v>1.7030000000000001</v>
      </c>
      <c r="E119" s="42">
        <f>TAULA_RECANVIS_MAPNER16[[#This Row],[Preu licitació]]*(1+INCREMENT_2023)</f>
        <v>1.7030000000000001</v>
      </c>
      <c r="F119" s="42">
        <f>TAULA_RECANVIS_MAPNER16[[#This Row],[2023]]*(1+INCREMENT_2024)</f>
        <v>1.7030000000000001</v>
      </c>
      <c r="G119" s="42">
        <f>TAULA_RECANVIS_MAPNER16[[#This Row],[2024]]*(1+INCREMENT_2025)</f>
        <v>1.7030000000000001</v>
      </c>
      <c r="I119" s="36">
        <f t="shared" si="3"/>
        <v>1.7030000000000001</v>
      </c>
      <c r="J119" s="29"/>
      <c r="K119" s="29"/>
    </row>
    <row r="120" spans="1:11" s="26" customFormat="1" ht="24">
      <c r="A120" s="26" t="s">
        <v>232</v>
      </c>
      <c r="B120" s="27" t="s">
        <v>233</v>
      </c>
      <c r="C120" s="28" t="s">
        <v>21</v>
      </c>
      <c r="D120" s="34">
        <v>2.028</v>
      </c>
      <c r="E120" s="42">
        <f>TAULA_RECANVIS_MAPNER16[[#This Row],[Preu licitació]]*(1+INCREMENT_2023)</f>
        <v>2.028</v>
      </c>
      <c r="F120" s="42">
        <f>TAULA_RECANVIS_MAPNER16[[#This Row],[2023]]*(1+INCREMENT_2024)</f>
        <v>2.028</v>
      </c>
      <c r="G120" s="42">
        <f>TAULA_RECANVIS_MAPNER16[[#This Row],[2024]]*(1+INCREMENT_2025)</f>
        <v>2.028</v>
      </c>
      <c r="I120" s="35">
        <f t="shared" ref="I120:I151" si="4">D120*(1-BAIXA_RECANVIS)</f>
        <v>2.028</v>
      </c>
      <c r="J120" s="29"/>
      <c r="K120" s="29"/>
    </row>
    <row r="121" spans="1:11" s="26" customFormat="1" ht="24">
      <c r="A121" s="26" t="s">
        <v>234</v>
      </c>
      <c r="B121" s="27" t="s">
        <v>235</v>
      </c>
      <c r="C121" s="28" t="s">
        <v>21</v>
      </c>
      <c r="D121" s="34">
        <v>1.7939999999999998</v>
      </c>
      <c r="E121" s="42">
        <f>TAULA_RECANVIS_MAPNER16[[#This Row],[Preu licitació]]*(1+INCREMENT_2023)</f>
        <v>1.7939999999999998</v>
      </c>
      <c r="F121" s="42">
        <f>TAULA_RECANVIS_MAPNER16[[#This Row],[2023]]*(1+INCREMENT_2024)</f>
        <v>1.7939999999999998</v>
      </c>
      <c r="G121" s="42">
        <f>TAULA_RECANVIS_MAPNER16[[#This Row],[2024]]*(1+INCREMENT_2025)</f>
        <v>1.7939999999999998</v>
      </c>
      <c r="I121" s="36">
        <f t="shared" si="4"/>
        <v>1.7939999999999998</v>
      </c>
      <c r="J121" s="29"/>
      <c r="K121" s="29"/>
    </row>
    <row r="122" spans="1:11" s="26" customFormat="1" ht="24">
      <c r="A122" s="26" t="s">
        <v>236</v>
      </c>
      <c r="B122" s="27" t="s">
        <v>237</v>
      </c>
      <c r="C122" s="28" t="s">
        <v>21</v>
      </c>
      <c r="D122" s="34">
        <v>45.435000000000002</v>
      </c>
      <c r="E122" s="42">
        <f>TAULA_RECANVIS_MAPNER16[[#This Row],[Preu licitació]]*(1+INCREMENT_2023)</f>
        <v>45.435000000000002</v>
      </c>
      <c r="F122" s="42">
        <f>TAULA_RECANVIS_MAPNER16[[#This Row],[2023]]*(1+INCREMENT_2024)</f>
        <v>45.435000000000002</v>
      </c>
      <c r="G122" s="42">
        <f>TAULA_RECANVIS_MAPNER16[[#This Row],[2024]]*(1+INCREMENT_2025)</f>
        <v>45.435000000000002</v>
      </c>
      <c r="I122" s="35">
        <f t="shared" si="4"/>
        <v>45.435000000000002</v>
      </c>
      <c r="J122" s="29"/>
      <c r="K122" s="29"/>
    </row>
    <row r="123" spans="1:11" s="26" customFormat="1" ht="24">
      <c r="A123" s="26" t="s">
        <v>238</v>
      </c>
      <c r="B123" s="27" t="s">
        <v>239</v>
      </c>
      <c r="C123" s="28" t="s">
        <v>21</v>
      </c>
      <c r="D123" s="34">
        <v>53.832999999999998</v>
      </c>
      <c r="E123" s="42">
        <f>TAULA_RECANVIS_MAPNER16[[#This Row],[Preu licitació]]*(1+INCREMENT_2023)</f>
        <v>53.832999999999998</v>
      </c>
      <c r="F123" s="42">
        <f>TAULA_RECANVIS_MAPNER16[[#This Row],[2023]]*(1+INCREMENT_2024)</f>
        <v>53.832999999999998</v>
      </c>
      <c r="G123" s="42">
        <f>TAULA_RECANVIS_MAPNER16[[#This Row],[2024]]*(1+INCREMENT_2025)</f>
        <v>53.832999999999998</v>
      </c>
      <c r="I123" s="36">
        <f t="shared" si="4"/>
        <v>53.832999999999998</v>
      </c>
      <c r="J123" s="29"/>
      <c r="K123" s="29"/>
    </row>
    <row r="124" spans="1:11" s="26" customFormat="1" ht="24">
      <c r="A124" s="26" t="s">
        <v>240</v>
      </c>
      <c r="B124" s="27" t="s">
        <v>241</v>
      </c>
      <c r="C124" s="28" t="s">
        <v>21</v>
      </c>
      <c r="D124" s="34">
        <v>95.094999999999999</v>
      </c>
      <c r="E124" s="42">
        <f>TAULA_RECANVIS_MAPNER16[[#This Row],[Preu licitació]]*(1+INCREMENT_2023)</f>
        <v>95.094999999999999</v>
      </c>
      <c r="F124" s="42">
        <f>TAULA_RECANVIS_MAPNER16[[#This Row],[2023]]*(1+INCREMENT_2024)</f>
        <v>95.094999999999999</v>
      </c>
      <c r="G124" s="42">
        <f>TAULA_RECANVIS_MAPNER16[[#This Row],[2024]]*(1+INCREMENT_2025)</f>
        <v>95.094999999999999</v>
      </c>
      <c r="I124" s="35">
        <f t="shared" si="4"/>
        <v>95.094999999999999</v>
      </c>
      <c r="J124" s="29"/>
      <c r="K124" s="29"/>
    </row>
    <row r="125" spans="1:11" s="26" customFormat="1" ht="24">
      <c r="A125" s="26" t="s">
        <v>242</v>
      </c>
      <c r="B125" s="27" t="s">
        <v>243</v>
      </c>
      <c r="C125" s="28" t="s">
        <v>21</v>
      </c>
      <c r="D125" s="34">
        <v>111.03299999999999</v>
      </c>
      <c r="E125" s="42">
        <f>TAULA_RECANVIS_MAPNER16[[#This Row],[Preu licitació]]*(1+INCREMENT_2023)</f>
        <v>111.03299999999999</v>
      </c>
      <c r="F125" s="42">
        <f>TAULA_RECANVIS_MAPNER16[[#This Row],[2023]]*(1+INCREMENT_2024)</f>
        <v>111.03299999999999</v>
      </c>
      <c r="G125" s="42">
        <f>TAULA_RECANVIS_MAPNER16[[#This Row],[2024]]*(1+INCREMENT_2025)</f>
        <v>111.03299999999999</v>
      </c>
      <c r="I125" s="36">
        <f t="shared" si="4"/>
        <v>111.03299999999999</v>
      </c>
      <c r="J125" s="29"/>
      <c r="K125" s="29"/>
    </row>
    <row r="126" spans="1:11" s="26" customFormat="1" ht="24">
      <c r="A126" s="26" t="s">
        <v>244</v>
      </c>
      <c r="B126" s="27" t="s">
        <v>245</v>
      </c>
      <c r="C126" s="28" t="s">
        <v>21</v>
      </c>
      <c r="D126" s="34">
        <v>138.28100000000001</v>
      </c>
      <c r="E126" s="42">
        <f>TAULA_RECANVIS_MAPNER16[[#This Row],[Preu licitació]]*(1+INCREMENT_2023)</f>
        <v>138.28100000000001</v>
      </c>
      <c r="F126" s="42">
        <f>TAULA_RECANVIS_MAPNER16[[#This Row],[2023]]*(1+INCREMENT_2024)</f>
        <v>138.28100000000001</v>
      </c>
      <c r="G126" s="42">
        <f>TAULA_RECANVIS_MAPNER16[[#This Row],[2024]]*(1+INCREMENT_2025)</f>
        <v>138.28100000000001</v>
      </c>
      <c r="I126" s="35">
        <f t="shared" si="4"/>
        <v>138.28100000000001</v>
      </c>
      <c r="J126" s="29"/>
      <c r="K126" s="29"/>
    </row>
    <row r="127" spans="1:11" s="26" customFormat="1" ht="24">
      <c r="A127" s="26" t="s">
        <v>246</v>
      </c>
      <c r="B127" s="27" t="s">
        <v>247</v>
      </c>
      <c r="C127" s="28" t="s">
        <v>21</v>
      </c>
      <c r="D127" s="34">
        <v>81.146000000000001</v>
      </c>
      <c r="E127" s="42">
        <f>TAULA_RECANVIS_MAPNER16[[#This Row],[Preu licitació]]*(1+INCREMENT_2023)</f>
        <v>81.146000000000001</v>
      </c>
      <c r="F127" s="42">
        <f>TAULA_RECANVIS_MAPNER16[[#This Row],[2023]]*(1+INCREMENT_2024)</f>
        <v>81.146000000000001</v>
      </c>
      <c r="G127" s="42">
        <f>TAULA_RECANVIS_MAPNER16[[#This Row],[2024]]*(1+INCREMENT_2025)</f>
        <v>81.146000000000001</v>
      </c>
      <c r="I127" s="36">
        <f t="shared" si="4"/>
        <v>81.146000000000001</v>
      </c>
      <c r="J127" s="29"/>
      <c r="K127" s="29"/>
    </row>
    <row r="128" spans="1:11" s="26" customFormat="1" ht="24">
      <c r="A128" s="26" t="s">
        <v>248</v>
      </c>
      <c r="B128" s="27" t="s">
        <v>249</v>
      </c>
      <c r="C128" s="28" t="s">
        <v>21</v>
      </c>
      <c r="D128" s="34">
        <v>193.03700000000001</v>
      </c>
      <c r="E128" s="42">
        <f>TAULA_RECANVIS_MAPNER16[[#This Row],[Preu licitació]]*(1+INCREMENT_2023)</f>
        <v>193.03700000000001</v>
      </c>
      <c r="F128" s="42">
        <f>TAULA_RECANVIS_MAPNER16[[#This Row],[2023]]*(1+INCREMENT_2024)</f>
        <v>193.03700000000001</v>
      </c>
      <c r="G128" s="42">
        <f>TAULA_RECANVIS_MAPNER16[[#This Row],[2024]]*(1+INCREMENT_2025)</f>
        <v>193.03700000000001</v>
      </c>
      <c r="I128" s="35">
        <f t="shared" si="4"/>
        <v>193.03700000000001</v>
      </c>
      <c r="J128" s="29"/>
      <c r="K128" s="29"/>
    </row>
    <row r="129" spans="1:11" s="26" customFormat="1" ht="24">
      <c r="A129" s="26" t="s">
        <v>250</v>
      </c>
      <c r="B129" s="27" t="s">
        <v>251</v>
      </c>
      <c r="C129" s="28" t="s">
        <v>21</v>
      </c>
      <c r="D129" s="34">
        <v>267.54000000000002</v>
      </c>
      <c r="E129" s="42">
        <f>TAULA_RECANVIS_MAPNER16[[#This Row],[Preu licitació]]*(1+INCREMENT_2023)</f>
        <v>267.54000000000002</v>
      </c>
      <c r="F129" s="42">
        <f>TAULA_RECANVIS_MAPNER16[[#This Row],[2023]]*(1+INCREMENT_2024)</f>
        <v>267.54000000000002</v>
      </c>
      <c r="G129" s="42">
        <f>TAULA_RECANVIS_MAPNER16[[#This Row],[2024]]*(1+INCREMENT_2025)</f>
        <v>267.54000000000002</v>
      </c>
      <c r="I129" s="36">
        <f t="shared" si="4"/>
        <v>267.54000000000002</v>
      </c>
      <c r="J129" s="29"/>
      <c r="K129" s="29"/>
    </row>
    <row r="130" spans="1:11" s="26" customFormat="1" ht="24">
      <c r="A130" s="26" t="s">
        <v>252</v>
      </c>
      <c r="B130" s="27" t="s">
        <v>253</v>
      </c>
      <c r="C130" s="28" t="s">
        <v>21</v>
      </c>
      <c r="D130" s="34">
        <v>12.948</v>
      </c>
      <c r="E130" s="42">
        <f>TAULA_RECANVIS_MAPNER16[[#This Row],[Preu licitació]]*(1+INCREMENT_2023)</f>
        <v>12.948</v>
      </c>
      <c r="F130" s="42">
        <f>TAULA_RECANVIS_MAPNER16[[#This Row],[2023]]*(1+INCREMENT_2024)</f>
        <v>12.948</v>
      </c>
      <c r="G130" s="42">
        <f>TAULA_RECANVIS_MAPNER16[[#This Row],[2024]]*(1+INCREMENT_2025)</f>
        <v>12.948</v>
      </c>
      <c r="I130" s="35">
        <f t="shared" si="4"/>
        <v>12.948</v>
      </c>
      <c r="J130" s="29"/>
      <c r="K130" s="29"/>
    </row>
    <row r="131" spans="1:11" s="26" customFormat="1" ht="24">
      <c r="A131" s="26" t="s">
        <v>254</v>
      </c>
      <c r="B131" s="27" t="s">
        <v>255</v>
      </c>
      <c r="C131" s="28" t="s">
        <v>21</v>
      </c>
      <c r="D131" s="34">
        <v>78.741</v>
      </c>
      <c r="E131" s="42">
        <f>TAULA_RECANVIS_MAPNER16[[#This Row],[Preu licitació]]*(1+INCREMENT_2023)</f>
        <v>78.741</v>
      </c>
      <c r="F131" s="42">
        <f>TAULA_RECANVIS_MAPNER16[[#This Row],[2023]]*(1+INCREMENT_2024)</f>
        <v>78.741</v>
      </c>
      <c r="G131" s="42">
        <f>TAULA_RECANVIS_MAPNER16[[#This Row],[2024]]*(1+INCREMENT_2025)</f>
        <v>78.741</v>
      </c>
      <c r="I131" s="36">
        <f t="shared" si="4"/>
        <v>78.741</v>
      </c>
      <c r="J131" s="29"/>
      <c r="K131" s="29"/>
    </row>
    <row r="132" spans="1:11" s="26" customFormat="1" ht="24">
      <c r="A132" s="26" t="s">
        <v>256</v>
      </c>
      <c r="B132" s="27" t="s">
        <v>257</v>
      </c>
      <c r="C132" s="28" t="s">
        <v>21</v>
      </c>
      <c r="D132" s="34">
        <v>70.433999999999997</v>
      </c>
      <c r="E132" s="42">
        <f>TAULA_RECANVIS_MAPNER16[[#This Row],[Preu licitació]]*(1+INCREMENT_2023)</f>
        <v>70.433999999999997</v>
      </c>
      <c r="F132" s="42">
        <f>TAULA_RECANVIS_MAPNER16[[#This Row],[2023]]*(1+INCREMENT_2024)</f>
        <v>70.433999999999997</v>
      </c>
      <c r="G132" s="42">
        <f>TAULA_RECANVIS_MAPNER16[[#This Row],[2024]]*(1+INCREMENT_2025)</f>
        <v>70.433999999999997</v>
      </c>
      <c r="I132" s="35">
        <f t="shared" si="4"/>
        <v>70.433999999999997</v>
      </c>
      <c r="J132" s="29"/>
      <c r="K132" s="29"/>
    </row>
    <row r="133" spans="1:11" s="26" customFormat="1" ht="24">
      <c r="A133" s="26" t="s">
        <v>258</v>
      </c>
      <c r="B133" s="27" t="s">
        <v>259</v>
      </c>
      <c r="C133" s="28" t="s">
        <v>21</v>
      </c>
      <c r="D133" s="34">
        <v>89.817000000000007</v>
      </c>
      <c r="E133" s="42">
        <f>TAULA_RECANVIS_MAPNER16[[#This Row],[Preu licitació]]*(1+INCREMENT_2023)</f>
        <v>89.817000000000007</v>
      </c>
      <c r="F133" s="42">
        <f>TAULA_RECANVIS_MAPNER16[[#This Row],[2023]]*(1+INCREMENT_2024)</f>
        <v>89.817000000000007</v>
      </c>
      <c r="G133" s="42">
        <f>TAULA_RECANVIS_MAPNER16[[#This Row],[2024]]*(1+INCREMENT_2025)</f>
        <v>89.817000000000007</v>
      </c>
      <c r="I133" s="36">
        <f t="shared" si="4"/>
        <v>89.817000000000007</v>
      </c>
      <c r="J133" s="29"/>
      <c r="K133" s="29"/>
    </row>
    <row r="134" spans="1:11" s="26" customFormat="1" ht="24">
      <c r="A134" s="26" t="s">
        <v>260</v>
      </c>
      <c r="B134" s="27" t="s">
        <v>261</v>
      </c>
      <c r="C134" s="28" t="s">
        <v>21</v>
      </c>
      <c r="D134" s="34">
        <v>229.43700000000001</v>
      </c>
      <c r="E134" s="42">
        <f>TAULA_RECANVIS_MAPNER16[[#This Row],[Preu licitació]]*(1+INCREMENT_2023)</f>
        <v>229.43700000000001</v>
      </c>
      <c r="F134" s="42">
        <f>TAULA_RECANVIS_MAPNER16[[#This Row],[2023]]*(1+INCREMENT_2024)</f>
        <v>229.43700000000001</v>
      </c>
      <c r="G134" s="42">
        <f>TAULA_RECANVIS_MAPNER16[[#This Row],[2024]]*(1+INCREMENT_2025)</f>
        <v>229.43700000000001</v>
      </c>
      <c r="I134" s="35">
        <f t="shared" si="4"/>
        <v>229.43700000000001</v>
      </c>
      <c r="J134" s="29"/>
      <c r="K134" s="29"/>
    </row>
    <row r="135" spans="1:11" s="26" customFormat="1" ht="24">
      <c r="A135" s="26" t="s">
        <v>262</v>
      </c>
      <c r="B135" s="27" t="s">
        <v>263</v>
      </c>
      <c r="C135" s="28" t="s">
        <v>21</v>
      </c>
      <c r="D135" s="34">
        <v>244.17900000000003</v>
      </c>
      <c r="E135" s="42">
        <f>TAULA_RECANVIS_MAPNER16[[#This Row],[Preu licitació]]*(1+INCREMENT_2023)</f>
        <v>244.17900000000003</v>
      </c>
      <c r="F135" s="42">
        <f>TAULA_RECANVIS_MAPNER16[[#This Row],[2023]]*(1+INCREMENT_2024)</f>
        <v>244.17900000000003</v>
      </c>
      <c r="G135" s="42">
        <f>TAULA_RECANVIS_MAPNER16[[#This Row],[2024]]*(1+INCREMENT_2025)</f>
        <v>244.17900000000003</v>
      </c>
      <c r="I135" s="36">
        <f t="shared" si="4"/>
        <v>244.17900000000003</v>
      </c>
      <c r="J135" s="29"/>
      <c r="K135" s="29"/>
    </row>
    <row r="136" spans="1:11" s="26" customFormat="1" ht="24">
      <c r="A136" s="26" t="s">
        <v>264</v>
      </c>
      <c r="B136" s="27" t="s">
        <v>265</v>
      </c>
      <c r="C136" s="28" t="s">
        <v>21</v>
      </c>
      <c r="D136" s="34">
        <v>475.44900000000001</v>
      </c>
      <c r="E136" s="42">
        <f>TAULA_RECANVIS_MAPNER16[[#This Row],[Preu licitació]]*(1+INCREMENT_2023)</f>
        <v>475.44900000000001</v>
      </c>
      <c r="F136" s="42">
        <f>TAULA_RECANVIS_MAPNER16[[#This Row],[2023]]*(1+INCREMENT_2024)</f>
        <v>475.44900000000001</v>
      </c>
      <c r="G136" s="42">
        <f>TAULA_RECANVIS_MAPNER16[[#This Row],[2024]]*(1+INCREMENT_2025)</f>
        <v>475.44900000000001</v>
      </c>
      <c r="I136" s="35">
        <f t="shared" si="4"/>
        <v>475.44900000000001</v>
      </c>
      <c r="J136" s="29"/>
      <c r="K136" s="29"/>
    </row>
    <row r="137" spans="1:11" s="26" customFormat="1" ht="24">
      <c r="A137" s="26" t="s">
        <v>266</v>
      </c>
      <c r="B137" s="27" t="s">
        <v>267</v>
      </c>
      <c r="C137" s="28" t="s">
        <v>21</v>
      </c>
      <c r="D137" s="34">
        <v>244.517</v>
      </c>
      <c r="E137" s="42">
        <f>TAULA_RECANVIS_MAPNER16[[#This Row],[Preu licitació]]*(1+INCREMENT_2023)</f>
        <v>244.517</v>
      </c>
      <c r="F137" s="42">
        <f>TAULA_RECANVIS_MAPNER16[[#This Row],[2023]]*(1+INCREMENT_2024)</f>
        <v>244.517</v>
      </c>
      <c r="G137" s="42">
        <f>TAULA_RECANVIS_MAPNER16[[#This Row],[2024]]*(1+INCREMENT_2025)</f>
        <v>244.517</v>
      </c>
      <c r="I137" s="36">
        <f t="shared" si="4"/>
        <v>244.517</v>
      </c>
      <c r="J137" s="29"/>
      <c r="K137" s="29"/>
    </row>
    <row r="138" spans="1:11" s="26" customFormat="1" ht="24">
      <c r="A138" s="26" t="s">
        <v>268</v>
      </c>
      <c r="B138" s="27" t="s">
        <v>269</v>
      </c>
      <c r="C138" s="28" t="s">
        <v>21</v>
      </c>
      <c r="D138" s="34">
        <v>245.82999999999998</v>
      </c>
      <c r="E138" s="42">
        <f>TAULA_RECANVIS_MAPNER16[[#This Row],[Preu licitació]]*(1+INCREMENT_2023)</f>
        <v>245.82999999999998</v>
      </c>
      <c r="F138" s="42">
        <f>TAULA_RECANVIS_MAPNER16[[#This Row],[2023]]*(1+INCREMENT_2024)</f>
        <v>245.82999999999998</v>
      </c>
      <c r="G138" s="42">
        <f>TAULA_RECANVIS_MAPNER16[[#This Row],[2024]]*(1+INCREMENT_2025)</f>
        <v>245.82999999999998</v>
      </c>
      <c r="I138" s="35">
        <f t="shared" si="4"/>
        <v>245.82999999999998</v>
      </c>
      <c r="J138" s="29"/>
      <c r="K138" s="29"/>
    </row>
    <row r="139" spans="1:11" s="26" customFormat="1" ht="24">
      <c r="A139" s="26" t="s">
        <v>270</v>
      </c>
      <c r="B139" s="27" t="s">
        <v>271</v>
      </c>
      <c r="C139" s="28" t="s">
        <v>21</v>
      </c>
      <c r="D139" s="34">
        <v>11.401</v>
      </c>
      <c r="E139" s="42">
        <f>TAULA_RECANVIS_MAPNER16[[#This Row],[Preu licitació]]*(1+INCREMENT_2023)</f>
        <v>11.401</v>
      </c>
      <c r="F139" s="42">
        <f>TAULA_RECANVIS_MAPNER16[[#This Row],[2023]]*(1+INCREMENT_2024)</f>
        <v>11.401</v>
      </c>
      <c r="G139" s="42">
        <f>TAULA_RECANVIS_MAPNER16[[#This Row],[2024]]*(1+INCREMENT_2025)</f>
        <v>11.401</v>
      </c>
      <c r="I139" s="36">
        <f t="shared" si="4"/>
        <v>11.401</v>
      </c>
      <c r="J139" s="29"/>
      <c r="K139" s="29"/>
    </row>
    <row r="140" spans="1:11" s="26" customFormat="1" ht="24">
      <c r="A140" s="26" t="s">
        <v>272</v>
      </c>
      <c r="B140" s="27" t="s">
        <v>273</v>
      </c>
      <c r="C140" s="28" t="s">
        <v>21</v>
      </c>
      <c r="D140" s="34">
        <v>12.831</v>
      </c>
      <c r="E140" s="42">
        <f>TAULA_RECANVIS_MAPNER16[[#This Row],[Preu licitació]]*(1+INCREMENT_2023)</f>
        <v>12.831</v>
      </c>
      <c r="F140" s="42">
        <f>TAULA_RECANVIS_MAPNER16[[#This Row],[2023]]*(1+INCREMENT_2024)</f>
        <v>12.831</v>
      </c>
      <c r="G140" s="42">
        <f>TAULA_RECANVIS_MAPNER16[[#This Row],[2024]]*(1+INCREMENT_2025)</f>
        <v>12.831</v>
      </c>
      <c r="I140" s="35">
        <f t="shared" si="4"/>
        <v>12.831</v>
      </c>
      <c r="J140" s="29"/>
      <c r="K140" s="29"/>
    </row>
    <row r="141" spans="1:11" s="26" customFormat="1" ht="24">
      <c r="A141" s="26" t="s">
        <v>274</v>
      </c>
      <c r="B141" s="27" t="s">
        <v>275</v>
      </c>
      <c r="C141" s="28" t="s">
        <v>21</v>
      </c>
      <c r="D141" s="34">
        <v>13.103999999999999</v>
      </c>
      <c r="E141" s="42">
        <f>TAULA_RECANVIS_MAPNER16[[#This Row],[Preu licitació]]*(1+INCREMENT_2023)</f>
        <v>13.103999999999999</v>
      </c>
      <c r="F141" s="42">
        <f>TAULA_RECANVIS_MAPNER16[[#This Row],[2023]]*(1+INCREMENT_2024)</f>
        <v>13.103999999999999</v>
      </c>
      <c r="G141" s="42">
        <f>TAULA_RECANVIS_MAPNER16[[#This Row],[2024]]*(1+INCREMENT_2025)</f>
        <v>13.103999999999999</v>
      </c>
      <c r="I141" s="36">
        <f t="shared" si="4"/>
        <v>13.103999999999999</v>
      </c>
      <c r="J141" s="29"/>
      <c r="K141" s="29"/>
    </row>
    <row r="142" spans="1:11" s="26" customFormat="1" ht="24">
      <c r="A142" s="26" t="s">
        <v>276</v>
      </c>
      <c r="B142" s="27" t="s">
        <v>277</v>
      </c>
      <c r="C142" s="28" t="s">
        <v>21</v>
      </c>
      <c r="D142" s="34">
        <v>19.565000000000001</v>
      </c>
      <c r="E142" s="42">
        <f>TAULA_RECANVIS_MAPNER16[[#This Row],[Preu licitació]]*(1+INCREMENT_2023)</f>
        <v>19.565000000000001</v>
      </c>
      <c r="F142" s="42">
        <f>TAULA_RECANVIS_MAPNER16[[#This Row],[2023]]*(1+INCREMENT_2024)</f>
        <v>19.565000000000001</v>
      </c>
      <c r="G142" s="42">
        <f>TAULA_RECANVIS_MAPNER16[[#This Row],[2024]]*(1+INCREMENT_2025)</f>
        <v>19.565000000000001</v>
      </c>
      <c r="I142" s="35">
        <f t="shared" si="4"/>
        <v>19.565000000000001</v>
      </c>
      <c r="J142" s="29"/>
      <c r="K142" s="29"/>
    </row>
    <row r="143" spans="1:11" s="26" customFormat="1" ht="24">
      <c r="A143" s="26" t="s">
        <v>278</v>
      </c>
      <c r="B143" s="27" t="s">
        <v>279</v>
      </c>
      <c r="C143" s="28" t="s">
        <v>21</v>
      </c>
      <c r="D143" s="34">
        <v>27.521000000000001</v>
      </c>
      <c r="E143" s="42">
        <f>TAULA_RECANVIS_MAPNER16[[#This Row],[Preu licitació]]*(1+INCREMENT_2023)</f>
        <v>27.521000000000001</v>
      </c>
      <c r="F143" s="42">
        <f>TAULA_RECANVIS_MAPNER16[[#This Row],[2023]]*(1+INCREMENT_2024)</f>
        <v>27.521000000000001</v>
      </c>
      <c r="G143" s="42">
        <f>TAULA_RECANVIS_MAPNER16[[#This Row],[2024]]*(1+INCREMENT_2025)</f>
        <v>27.521000000000001</v>
      </c>
      <c r="I143" s="36">
        <f t="shared" si="4"/>
        <v>27.521000000000001</v>
      </c>
      <c r="J143" s="29"/>
      <c r="K143" s="29"/>
    </row>
    <row r="144" spans="1:11" s="26" customFormat="1" ht="24">
      <c r="A144" s="26" t="s">
        <v>280</v>
      </c>
      <c r="B144" s="27" t="s">
        <v>281</v>
      </c>
      <c r="C144" s="28" t="s">
        <v>21</v>
      </c>
      <c r="D144" s="34">
        <v>11.491999999999999</v>
      </c>
      <c r="E144" s="42">
        <f>TAULA_RECANVIS_MAPNER16[[#This Row],[Preu licitació]]*(1+INCREMENT_2023)</f>
        <v>11.491999999999999</v>
      </c>
      <c r="F144" s="42">
        <f>TAULA_RECANVIS_MAPNER16[[#This Row],[2023]]*(1+INCREMENT_2024)</f>
        <v>11.491999999999999</v>
      </c>
      <c r="G144" s="42">
        <f>TAULA_RECANVIS_MAPNER16[[#This Row],[2024]]*(1+INCREMENT_2025)</f>
        <v>11.491999999999999</v>
      </c>
      <c r="I144" s="35">
        <f>D144*(1-BAIXA_RECANVIS)</f>
        <v>11.491999999999999</v>
      </c>
      <c r="J144" s="29"/>
      <c r="K144" s="29"/>
    </row>
    <row r="145" spans="1:11" s="26" customFormat="1" ht="24">
      <c r="A145" s="26" t="s">
        <v>282</v>
      </c>
      <c r="B145" s="27" t="s">
        <v>283</v>
      </c>
      <c r="C145" s="28" t="s">
        <v>21</v>
      </c>
      <c r="D145" s="34">
        <v>16.77</v>
      </c>
      <c r="E145" s="42">
        <f>TAULA_RECANVIS_MAPNER16[[#This Row],[Preu licitació]]*(1+INCREMENT_2023)</f>
        <v>16.77</v>
      </c>
      <c r="F145" s="42">
        <f>TAULA_RECANVIS_MAPNER16[[#This Row],[2023]]*(1+INCREMENT_2024)</f>
        <v>16.77</v>
      </c>
      <c r="G145" s="42">
        <f>TAULA_RECANVIS_MAPNER16[[#This Row],[2024]]*(1+INCREMENT_2025)</f>
        <v>16.77</v>
      </c>
      <c r="I145" s="36">
        <f t="shared" si="4"/>
        <v>16.77</v>
      </c>
      <c r="J145" s="29"/>
      <c r="K145" s="29"/>
    </row>
    <row r="146" spans="1:11" s="26" customFormat="1" ht="24">
      <c r="A146" s="26" t="s">
        <v>284</v>
      </c>
      <c r="B146" s="27" t="s">
        <v>285</v>
      </c>
      <c r="C146" s="28" t="s">
        <v>21</v>
      </c>
      <c r="D146" s="34">
        <v>23.308999999999997</v>
      </c>
      <c r="E146" s="42">
        <f>TAULA_RECANVIS_MAPNER16[[#This Row],[Preu licitació]]*(1+INCREMENT_2023)</f>
        <v>23.308999999999997</v>
      </c>
      <c r="F146" s="42">
        <f>TAULA_RECANVIS_MAPNER16[[#This Row],[2023]]*(1+INCREMENT_2024)</f>
        <v>23.308999999999997</v>
      </c>
      <c r="G146" s="42">
        <f>TAULA_RECANVIS_MAPNER16[[#This Row],[2024]]*(1+INCREMENT_2025)</f>
        <v>23.308999999999997</v>
      </c>
      <c r="I146" s="35">
        <f t="shared" si="4"/>
        <v>23.308999999999997</v>
      </c>
      <c r="J146" s="29"/>
      <c r="K146" s="29"/>
    </row>
    <row r="147" spans="1:11" s="26" customFormat="1" ht="24">
      <c r="A147" s="26" t="s">
        <v>286</v>
      </c>
      <c r="B147" s="27" t="s">
        <v>287</v>
      </c>
      <c r="C147" s="28" t="s">
        <v>21</v>
      </c>
      <c r="D147" s="34">
        <v>25.102999999999998</v>
      </c>
      <c r="E147" s="42">
        <f>TAULA_RECANVIS_MAPNER16[[#This Row],[Preu licitació]]*(1+INCREMENT_2023)</f>
        <v>25.102999999999998</v>
      </c>
      <c r="F147" s="42">
        <f>TAULA_RECANVIS_MAPNER16[[#This Row],[2023]]*(1+INCREMENT_2024)</f>
        <v>25.102999999999998</v>
      </c>
      <c r="G147" s="42">
        <f>TAULA_RECANVIS_MAPNER16[[#This Row],[2024]]*(1+INCREMENT_2025)</f>
        <v>25.102999999999998</v>
      </c>
      <c r="I147" s="36">
        <f t="shared" si="4"/>
        <v>25.102999999999998</v>
      </c>
      <c r="J147" s="29"/>
      <c r="K147" s="29"/>
    </row>
    <row r="148" spans="1:11" s="26" customFormat="1" ht="24">
      <c r="A148" s="26" t="s">
        <v>288</v>
      </c>
      <c r="B148" s="27" t="s">
        <v>289</v>
      </c>
      <c r="C148" s="28" t="s">
        <v>21</v>
      </c>
      <c r="D148" s="34">
        <v>38.336999999999996</v>
      </c>
      <c r="E148" s="42">
        <f>TAULA_RECANVIS_MAPNER16[[#This Row],[Preu licitació]]*(1+INCREMENT_2023)</f>
        <v>38.336999999999996</v>
      </c>
      <c r="F148" s="42">
        <f>TAULA_RECANVIS_MAPNER16[[#This Row],[2023]]*(1+INCREMENT_2024)</f>
        <v>38.336999999999996</v>
      </c>
      <c r="G148" s="42">
        <f>TAULA_RECANVIS_MAPNER16[[#This Row],[2024]]*(1+INCREMENT_2025)</f>
        <v>38.336999999999996</v>
      </c>
      <c r="I148" s="35">
        <f t="shared" si="4"/>
        <v>38.336999999999996</v>
      </c>
      <c r="J148" s="29"/>
      <c r="K148" s="29"/>
    </row>
    <row r="149" spans="1:11" s="26" customFormat="1" ht="24">
      <c r="A149" s="26" t="s">
        <v>290</v>
      </c>
      <c r="B149" s="27" t="s">
        <v>291</v>
      </c>
      <c r="C149" s="28" t="s">
        <v>21</v>
      </c>
      <c r="D149" s="34">
        <v>68.497</v>
      </c>
      <c r="E149" s="42">
        <f>TAULA_RECANVIS_MAPNER16[[#This Row],[Preu licitació]]*(1+INCREMENT_2023)</f>
        <v>68.497</v>
      </c>
      <c r="F149" s="42">
        <f>TAULA_RECANVIS_MAPNER16[[#This Row],[2023]]*(1+INCREMENT_2024)</f>
        <v>68.497</v>
      </c>
      <c r="G149" s="42">
        <f>TAULA_RECANVIS_MAPNER16[[#This Row],[2024]]*(1+INCREMENT_2025)</f>
        <v>68.497</v>
      </c>
      <c r="I149" s="36">
        <f t="shared" si="4"/>
        <v>68.497</v>
      </c>
      <c r="J149" s="29"/>
      <c r="K149" s="29"/>
    </row>
    <row r="150" spans="1:11" s="26" customFormat="1" ht="24">
      <c r="A150" s="26" t="s">
        <v>292</v>
      </c>
      <c r="B150" s="27" t="s">
        <v>293</v>
      </c>
      <c r="C150" s="28" t="s">
        <v>21</v>
      </c>
      <c r="D150" s="34">
        <v>40.573</v>
      </c>
      <c r="E150" s="42">
        <f>TAULA_RECANVIS_MAPNER16[[#This Row],[Preu licitació]]*(1+INCREMENT_2023)</f>
        <v>40.573</v>
      </c>
      <c r="F150" s="42">
        <f>TAULA_RECANVIS_MAPNER16[[#This Row],[2023]]*(1+INCREMENT_2024)</f>
        <v>40.573</v>
      </c>
      <c r="G150" s="42">
        <f>TAULA_RECANVIS_MAPNER16[[#This Row],[2024]]*(1+INCREMENT_2025)</f>
        <v>40.573</v>
      </c>
      <c r="I150" s="35">
        <f t="shared" si="4"/>
        <v>40.573</v>
      </c>
      <c r="J150" s="29"/>
      <c r="K150" s="29"/>
    </row>
    <row r="151" spans="1:11" s="26" customFormat="1">
      <c r="A151" s="26" t="s">
        <v>294</v>
      </c>
      <c r="B151" s="27" t="s">
        <v>103</v>
      </c>
      <c r="C151" s="28" t="s">
        <v>21</v>
      </c>
      <c r="D151" s="34">
        <v>15</v>
      </c>
      <c r="E151" s="42">
        <f>TAULA_RECANVIS_MAPNER16[[#This Row],[Preu licitació]]*(1+INCREMENT_2023)</f>
        <v>15</v>
      </c>
      <c r="F151" s="42">
        <f>TAULA_RECANVIS_MAPNER16[[#This Row],[2023]]*(1+INCREMENT_2024)</f>
        <v>15</v>
      </c>
      <c r="G151" s="42">
        <f>TAULA_RECANVIS_MAPNER16[[#This Row],[2024]]*(1+INCREMENT_2025)</f>
        <v>15</v>
      </c>
      <c r="I151" s="36">
        <f t="shared" si="4"/>
        <v>15</v>
      </c>
      <c r="J151" s="29"/>
      <c r="K151" s="29"/>
    </row>
    <row r="152" spans="1:11" s="26" customFormat="1">
      <c r="A152" s="21"/>
      <c r="B152" s="22"/>
      <c r="C152" s="21"/>
      <c r="D152" s="21"/>
      <c r="E152" s="21"/>
      <c r="F152" s="21"/>
      <c r="G152" s="21"/>
      <c r="I152" s="29"/>
      <c r="J152" s="29"/>
      <c r="K152" s="29"/>
    </row>
    <row r="153" spans="1:11" ht="12.75" thickBot="1">
      <c r="A153" s="21" t="s">
        <v>295</v>
      </c>
      <c r="C153" s="28"/>
      <c r="D153" s="34"/>
      <c r="K153" s="50"/>
    </row>
    <row r="154" spans="1:11" ht="12.75" thickBot="1">
      <c r="A154" s="23" t="s">
        <v>2</v>
      </c>
      <c r="B154" s="23" t="s">
        <v>3</v>
      </c>
      <c r="C154" s="23" t="s">
        <v>4</v>
      </c>
      <c r="D154" s="23" t="s">
        <v>5</v>
      </c>
      <c r="I154" s="24" t="s">
        <v>9</v>
      </c>
      <c r="K154" s="50"/>
    </row>
    <row r="155" spans="1:11">
      <c r="A155" s="26" t="s">
        <v>296</v>
      </c>
      <c r="B155" s="27" t="s">
        <v>297</v>
      </c>
      <c r="C155" s="28" t="s">
        <v>298</v>
      </c>
      <c r="D155" s="34">
        <v>370</v>
      </c>
      <c r="I155" s="47">
        <f>D155*(1-BAIXA_RECANVIS)</f>
        <v>370</v>
      </c>
    </row>
    <row r="156" spans="1:11">
      <c r="A156" s="26" t="s">
        <v>299</v>
      </c>
      <c r="B156" s="27" t="s">
        <v>300</v>
      </c>
      <c r="C156" s="28" t="s">
        <v>301</v>
      </c>
      <c r="D156" s="34">
        <v>95</v>
      </c>
      <c r="I156" s="48">
        <f t="shared" ref="I156:I157" si="5">D156*(1-BAIXA_RECANVIS)</f>
        <v>95</v>
      </c>
    </row>
    <row r="157" spans="1:11">
      <c r="A157" s="26" t="s">
        <v>302</v>
      </c>
      <c r="B157" s="22" t="s">
        <v>103</v>
      </c>
      <c r="C157" s="28" t="s">
        <v>298</v>
      </c>
      <c r="D157" s="34">
        <v>15</v>
      </c>
      <c r="I157" s="47">
        <f t="shared" si="5"/>
        <v>15</v>
      </c>
    </row>
    <row r="180" spans="8:8">
      <c r="H180" s="51"/>
    </row>
    <row r="183" spans="8:8">
      <c r="H183" s="51"/>
    </row>
  </sheetData>
  <sheetProtection algorithmName="SHA-512" hashValue="L6NdouG+Em/n5SLcvk0N9RaIl5A/eUQEf4dGUBSRkASqjGhMaCv2xkpZqLMAkBXPW4v+KMTtPe4Sn7CgHNiewg==" saltValue="fR93dMtEyHgqZ85+aY/3rw==" spinCount="100000" sheet="1" objects="1" scenarios="1"/>
  <protectedRanges>
    <protectedRange sqref="I6:I11" name="Quadre 1"/>
    <protectedRange sqref="I15:I52" name="Quadre 2"/>
    <protectedRange sqref="I56:I151" name="Quadre 3"/>
    <protectedRange sqref="I155:I157" name="Quadre 4"/>
  </protectedRanges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0"/>
  <sheetViews>
    <sheetView showGridLines="0" topLeftCell="A5" zoomScale="80" zoomScaleNormal="80" workbookViewId="0">
      <selection activeCell="F6" sqref="F6:F16"/>
    </sheetView>
  </sheetViews>
  <sheetFormatPr defaultColWidth="11.42578125" defaultRowHeight="12"/>
  <cols>
    <col min="1" max="1" width="17" style="21" customWidth="1"/>
    <col min="2" max="2" width="75.7109375" style="22" customWidth="1"/>
    <col min="3" max="3" width="10.28515625" style="21" customWidth="1"/>
    <col min="4" max="4" width="14.42578125" style="21" customWidth="1"/>
    <col min="5" max="5" width="5.5703125" style="21" customWidth="1"/>
    <col min="6" max="6" width="12.5703125" style="21" customWidth="1"/>
    <col min="7" max="7" width="11.42578125" style="21"/>
    <col min="8" max="8" width="25.5703125" style="21" bestFit="1" customWidth="1"/>
    <col min="9" max="16384" width="11.42578125" style="21"/>
  </cols>
  <sheetData>
    <row r="2" spans="1:8" ht="15.75">
      <c r="A2" s="54" t="s">
        <v>303</v>
      </c>
    </row>
    <row r="3" spans="1:8" ht="12.6" customHeight="1">
      <c r="A3" s="54"/>
    </row>
    <row r="4" spans="1:8" s="26" customFormat="1" ht="12.75" thickBot="1">
      <c r="A4" s="21" t="s">
        <v>304</v>
      </c>
      <c r="B4" s="22"/>
      <c r="C4" s="21"/>
      <c r="D4" s="21"/>
      <c r="G4" s="29"/>
      <c r="H4" s="29"/>
    </row>
    <row r="5" spans="1:8" s="26" customFormat="1" ht="12.75" thickBot="1">
      <c r="A5" s="23" t="s">
        <v>2</v>
      </c>
      <c r="B5" s="23" t="s">
        <v>3</v>
      </c>
      <c r="C5" s="23" t="s">
        <v>4</v>
      </c>
      <c r="D5" s="23" t="s">
        <v>5</v>
      </c>
      <c r="F5" s="24" t="s">
        <v>305</v>
      </c>
      <c r="G5" s="29"/>
      <c r="H5" s="29"/>
    </row>
    <row r="6" spans="1:8" ht="24">
      <c r="A6" s="26" t="s">
        <v>306</v>
      </c>
      <c r="B6" s="22" t="s">
        <v>307</v>
      </c>
      <c r="C6" s="28" t="s">
        <v>298</v>
      </c>
      <c r="D6" s="34">
        <v>1105</v>
      </c>
      <c r="F6" s="60"/>
    </row>
    <row r="7" spans="1:8" ht="24">
      <c r="A7" s="26" t="s">
        <v>308</v>
      </c>
      <c r="B7" s="22" t="s">
        <v>309</v>
      </c>
      <c r="C7" s="28" t="s">
        <v>298</v>
      </c>
      <c r="D7" s="34">
        <v>1105</v>
      </c>
      <c r="F7" s="61"/>
    </row>
    <row r="8" spans="1:8" ht="24">
      <c r="A8" s="26" t="s">
        <v>310</v>
      </c>
      <c r="B8" s="22" t="s">
        <v>311</v>
      </c>
      <c r="C8" s="28" t="s">
        <v>298</v>
      </c>
      <c r="D8" s="34">
        <v>7541.625</v>
      </c>
      <c r="F8" s="60"/>
    </row>
    <row r="9" spans="1:8" ht="24">
      <c r="A9" s="26" t="s">
        <v>312</v>
      </c>
      <c r="B9" s="22" t="s">
        <v>313</v>
      </c>
      <c r="C9" s="28" t="s">
        <v>298</v>
      </c>
      <c r="D9" s="34">
        <v>750.29499999999996</v>
      </c>
      <c r="F9" s="61"/>
    </row>
    <row r="10" spans="1:8" ht="17.25" customHeight="1">
      <c r="A10" s="26" t="s">
        <v>314</v>
      </c>
      <c r="B10" s="22" t="s">
        <v>315</v>
      </c>
      <c r="C10" s="28" t="s">
        <v>298</v>
      </c>
      <c r="D10" s="34">
        <v>1576.3929999999998</v>
      </c>
      <c r="F10" s="60"/>
    </row>
    <row r="11" spans="1:8" ht="30">
      <c r="A11" s="3" t="s">
        <v>312</v>
      </c>
      <c r="B11" s="55" t="s">
        <v>316</v>
      </c>
      <c r="C11" s="28" t="s">
        <v>298</v>
      </c>
      <c r="D11" s="56">
        <v>750.29499999999996</v>
      </c>
      <c r="F11" s="61"/>
    </row>
    <row r="12" spans="1:8" ht="19.5" customHeight="1">
      <c r="A12" s="26" t="s">
        <v>317</v>
      </c>
      <c r="B12" s="22" t="s">
        <v>318</v>
      </c>
      <c r="C12" s="28" t="s">
        <v>298</v>
      </c>
      <c r="D12" s="34">
        <v>2581.9429999999998</v>
      </c>
      <c r="F12" s="60"/>
    </row>
    <row r="13" spans="1:8" ht="16.5" customHeight="1">
      <c r="A13" s="26" t="s">
        <v>319</v>
      </c>
      <c r="B13" s="22" t="s">
        <v>320</v>
      </c>
      <c r="C13" s="28" t="s">
        <v>298</v>
      </c>
      <c r="D13" s="34">
        <v>5846.1130000000003</v>
      </c>
      <c r="F13" s="61"/>
    </row>
    <row r="14" spans="1:8" ht="18" customHeight="1">
      <c r="A14" s="26" t="s">
        <v>321</v>
      </c>
      <c r="B14" s="22" t="s">
        <v>322</v>
      </c>
      <c r="C14" s="28" t="s">
        <v>298</v>
      </c>
      <c r="D14" s="34">
        <v>8423.4149999999991</v>
      </c>
      <c r="F14" s="60"/>
    </row>
    <row r="15" spans="1:8" ht="24">
      <c r="A15" s="26" t="s">
        <v>323</v>
      </c>
      <c r="B15" s="22" t="s">
        <v>324</v>
      </c>
      <c r="C15" s="28" t="s">
        <v>298</v>
      </c>
      <c r="D15" s="34">
        <v>750</v>
      </c>
      <c r="F15" s="61"/>
    </row>
    <row r="16" spans="1:8" ht="18" customHeight="1" thickBot="1">
      <c r="A16" s="26" t="s">
        <v>325</v>
      </c>
      <c r="B16" s="22" t="s">
        <v>326</v>
      </c>
      <c r="C16" s="28" t="s">
        <v>298</v>
      </c>
      <c r="D16" s="34">
        <v>2500</v>
      </c>
      <c r="F16" s="62"/>
    </row>
    <row r="18" spans="1:6" ht="12.75" thickBot="1">
      <c r="A18" s="21" t="s">
        <v>327</v>
      </c>
    </row>
    <row r="19" spans="1:6" ht="12.75" thickBot="1">
      <c r="A19" s="23" t="s">
        <v>2</v>
      </c>
      <c r="B19" s="23" t="s">
        <v>3</v>
      </c>
      <c r="C19" s="23" t="s">
        <v>4</v>
      </c>
      <c r="D19" s="23" t="s">
        <v>5</v>
      </c>
      <c r="F19" s="24" t="s">
        <v>305</v>
      </c>
    </row>
    <row r="20" spans="1:6" ht="24">
      <c r="A20" s="27" t="s">
        <v>328</v>
      </c>
      <c r="B20" s="27" t="s">
        <v>329</v>
      </c>
      <c r="C20" s="28" t="s">
        <v>330</v>
      </c>
      <c r="D20" s="46">
        <f>2500*5</f>
        <v>12500</v>
      </c>
      <c r="F20" s="47">
        <f>2500*5</f>
        <v>12500</v>
      </c>
    </row>
    <row r="21" spans="1:6" ht="24">
      <c r="A21" s="27" t="s">
        <v>331</v>
      </c>
      <c r="B21" s="27" t="s">
        <v>332</v>
      </c>
      <c r="C21" s="28" t="s">
        <v>330</v>
      </c>
      <c r="D21" s="46">
        <v>30000</v>
      </c>
      <c r="F21" s="48">
        <v>30000</v>
      </c>
    </row>
    <row r="22" spans="1:6" ht="24">
      <c r="A22" s="27" t="s">
        <v>333</v>
      </c>
      <c r="B22" s="27" t="s">
        <v>334</v>
      </c>
      <c r="C22" s="28" t="s">
        <v>330</v>
      </c>
      <c r="D22" s="46">
        <v>10000</v>
      </c>
      <c r="F22" s="47">
        <v>10000</v>
      </c>
    </row>
    <row r="23" spans="1:6" ht="24">
      <c r="A23" s="27" t="s">
        <v>335</v>
      </c>
      <c r="B23" s="27" t="s">
        <v>336</v>
      </c>
      <c r="C23" s="28" t="s">
        <v>330</v>
      </c>
      <c r="D23" s="46">
        <v>30000</v>
      </c>
      <c r="F23" s="48">
        <v>30000</v>
      </c>
    </row>
    <row r="24" spans="1:6" ht="24">
      <c r="A24" s="27" t="s">
        <v>337</v>
      </c>
      <c r="B24" s="27" t="s">
        <v>338</v>
      </c>
      <c r="C24" s="28" t="s">
        <v>330</v>
      </c>
      <c r="D24" s="46">
        <v>2500</v>
      </c>
      <c r="F24" s="47">
        <v>2500</v>
      </c>
    </row>
    <row r="25" spans="1:6" ht="24.75" thickBot="1">
      <c r="A25" s="27" t="s">
        <v>339</v>
      </c>
      <c r="B25" s="27" t="s">
        <v>340</v>
      </c>
      <c r="C25" s="28" t="s">
        <v>330</v>
      </c>
      <c r="D25" s="46">
        <v>10000</v>
      </c>
      <c r="F25" s="49">
        <v>10000</v>
      </c>
    </row>
    <row r="26" spans="1:6">
      <c r="A26" s="26"/>
      <c r="C26" s="28"/>
      <c r="D26" s="34"/>
    </row>
    <row r="27" spans="1:6">
      <c r="A27" s="26"/>
      <c r="C27" s="28"/>
      <c r="D27" s="34"/>
    </row>
    <row r="47" spans="5:5">
      <c r="E47" s="51"/>
    </row>
    <row r="50" spans="5:5">
      <c r="E50" s="51"/>
    </row>
  </sheetData>
  <sheetProtection algorithmName="SHA-512" hashValue="MU8e6Jf4wZEUk7MqY4cD3AwcIdTUdCiYzbzPvYiIpKqomOjnxeXi+MU9CY1xKRu0Fvh+EK4ZDqugZsUgFeMFRg==" saltValue="wyn6ix15JYZ7pD+zPNZYiQ==" spinCount="100000" sheet="1" objects="1" scenarios="1"/>
  <protectedRanges>
    <protectedRange sqref="F6:F16" name="Quadre 1"/>
  </protectedRanges>
  <phoneticPr fontId="4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27"/>
  <sheetViews>
    <sheetView showGridLines="0" zoomScale="60" zoomScaleNormal="60" zoomScaleSheetLayoutView="100" workbookViewId="0">
      <selection activeCell="A2" sqref="A2"/>
    </sheetView>
  </sheetViews>
  <sheetFormatPr defaultColWidth="11.42578125" defaultRowHeight="15"/>
  <cols>
    <col min="1" max="1" width="18.7109375" customWidth="1"/>
    <col min="2" max="2" width="75.7109375" customWidth="1"/>
    <col min="3" max="3" width="11.5703125" customWidth="1"/>
    <col min="4" max="4" width="15" customWidth="1"/>
    <col min="8" max="8" width="3.7109375" customWidth="1"/>
    <col min="9" max="9" width="15.85546875" bestFit="1" customWidth="1"/>
  </cols>
  <sheetData>
    <row r="2" spans="1:10" ht="15.75">
      <c r="A2" s="54" t="s">
        <v>341</v>
      </c>
    </row>
    <row r="3" spans="1:10" ht="15.75">
      <c r="A3" s="54"/>
    </row>
    <row r="4" spans="1:10" ht="15.75" customHeight="1">
      <c r="A4" s="4" t="s">
        <v>342</v>
      </c>
      <c r="B4" s="5" t="s">
        <v>343</v>
      </c>
      <c r="C4" s="5"/>
      <c r="D4" s="5"/>
    </row>
    <row r="5" spans="1:10">
      <c r="A5" s="1" t="s">
        <v>2</v>
      </c>
      <c r="B5" s="1" t="s">
        <v>3</v>
      </c>
      <c r="C5" s="1" t="s">
        <v>344</v>
      </c>
      <c r="D5" s="1" t="s">
        <v>8</v>
      </c>
      <c r="E5" s="1" t="s">
        <v>345</v>
      </c>
      <c r="F5" s="1" t="s">
        <v>346</v>
      </c>
      <c r="G5" s="1" t="s">
        <v>347</v>
      </c>
      <c r="I5" t="s">
        <v>348</v>
      </c>
      <c r="J5" t="s">
        <v>349</v>
      </c>
    </row>
    <row r="6" spans="1:10" ht="30">
      <c r="A6" s="3" t="s">
        <v>306</v>
      </c>
      <c r="B6" s="3" t="str">
        <f>VLOOKUP(AMID_PREVENTIUS[[#This Row],[Codi]],TAULA_PREVENTIUS[[Codi]:[Preu licitació]],2,FALSE)</f>
        <v>Revisió preventiva anual Bufant Pedro Gil ASR-10, segons punt 5.1.1 del PPT. Inclou desplaçaments. No inclosos materials.</v>
      </c>
      <c r="C6" s="65">
        <f>SUM(AMID_PREVENTIUS[[#This Row],[2025]:[2028]])</f>
        <v>12</v>
      </c>
      <c r="D6" s="8">
        <v>3</v>
      </c>
      <c r="E6" s="66">
        <v>3</v>
      </c>
      <c r="F6" s="66">
        <v>3</v>
      </c>
      <c r="G6" s="66">
        <v>3</v>
      </c>
      <c r="I6" t="s">
        <v>350</v>
      </c>
      <c r="J6">
        <v>3</v>
      </c>
    </row>
    <row r="7" spans="1:10" ht="30">
      <c r="A7" s="3" t="s">
        <v>308</v>
      </c>
      <c r="B7" s="3" t="str">
        <f>VLOOKUP(AMID_PREVENTIUS[[#This Row],[Codi]],TAULA_PREVENTIUS[[Codi]:[Preu licitació]],2,FALSE)</f>
        <v>Revisió preventiva anual Bufant Pedro Gil PG-30 RNT-34.30, segons punt 5.1.1 del PPT. Inclou desplaçaments. No inclosos materials.</v>
      </c>
      <c r="C7" s="65">
        <f>SUM(AMID_PREVENTIUS[[#This Row],[2025]:[2028]])</f>
        <v>8</v>
      </c>
      <c r="D7" s="8">
        <v>2</v>
      </c>
      <c r="E7" s="66">
        <v>2</v>
      </c>
      <c r="F7" s="66">
        <v>2</v>
      </c>
      <c r="G7" s="66">
        <v>2</v>
      </c>
      <c r="I7" t="s">
        <v>350</v>
      </c>
      <c r="J7">
        <v>2</v>
      </c>
    </row>
    <row r="8" spans="1:10" ht="30">
      <c r="A8" s="3" t="s">
        <v>310</v>
      </c>
      <c r="B8" s="3" t="str">
        <f>VLOOKUP(AMID_PREVENTIUS[[#This Row],[Codi]],TAULA_PREVENTIUS[[Codi]:[Preu licitació]],2,FALSE)</f>
        <v>Revisió preventiva triennal Bufant Pedro Gil PG-30 RNT-34.30, segons punt 5.1.1 del PPT. Inclos kit de manteniment RNT-34</v>
      </c>
      <c r="C8" s="65">
        <f>SUM(AMID_PREVENTIUS[[#This Row],[2025]:[2028]])</f>
        <v>3</v>
      </c>
      <c r="D8" s="8">
        <v>1</v>
      </c>
      <c r="E8" s="66">
        <v>1</v>
      </c>
      <c r="F8" s="13">
        <v>0</v>
      </c>
      <c r="G8" s="13">
        <v>1</v>
      </c>
      <c r="I8" t="s">
        <v>350</v>
      </c>
      <c r="J8">
        <v>2</v>
      </c>
    </row>
    <row r="9" spans="1:10" ht="30">
      <c r="A9" s="3" t="s">
        <v>312</v>
      </c>
      <c r="B9" s="3" t="str">
        <f>VLOOKUP(AMID_PREVENTIUS[[#This Row],[Codi]],TAULA_PREVENTIUS[[Codi]:[Preu licitació]],2,FALSE)</f>
        <v>Revisió preventiva Nivell I Bufant MAPNER, segons punt 5.1.2 del PPT. Inclou desplaçaments. No inclòs kit manteniment</v>
      </c>
      <c r="C9" s="65">
        <f>SUM(AMID_PREVENTIUS[[#This Row],[2025]:[2028]])</f>
        <v>16</v>
      </c>
      <c r="D9" s="8">
        <v>4</v>
      </c>
      <c r="E9" s="8">
        <v>4</v>
      </c>
      <c r="F9" s="13">
        <v>4</v>
      </c>
      <c r="G9" s="8">
        <v>4</v>
      </c>
      <c r="I9" t="s">
        <v>350</v>
      </c>
      <c r="J9">
        <v>4</v>
      </c>
    </row>
    <row r="10" spans="1:10">
      <c r="A10" s="2" t="s">
        <v>314</v>
      </c>
      <c r="B10" s="3" t="str">
        <f>VLOOKUP(AMID_PREVENTIUS[[#This Row],[Codi]],TAULA_PREVENTIUS[[Codi]:[Preu licitació]],2,FALSE)</f>
        <v xml:space="preserve">Revisió preventiva Nivell II Bufant MAPNER SEM.1, segons punt 5.1.2 del PPT. </v>
      </c>
      <c r="C10" s="65">
        <f>SUM(AMID_PREVENTIUS[[#This Row],[2025]:[2028]])</f>
        <v>5</v>
      </c>
      <c r="D10" s="8">
        <v>1</v>
      </c>
      <c r="E10" s="8">
        <v>1</v>
      </c>
      <c r="F10" s="13">
        <v>1</v>
      </c>
      <c r="G10" s="8">
        <v>2</v>
      </c>
      <c r="I10" t="s">
        <v>350</v>
      </c>
      <c r="J10">
        <v>4</v>
      </c>
    </row>
    <row r="11" spans="1:10" ht="30">
      <c r="A11" s="3" t="s">
        <v>312</v>
      </c>
      <c r="B11" s="3" t="str">
        <f>VLOOKUP(AMID_PREVENTIUS[[#This Row],[Codi]],TAULA_PREVENTIUS[[Codi]:[Preu licitació]],2,FALSE)</f>
        <v>Revisió preventiva Nivell I Bufant MAPNER, segons punt 5.1.2 del PPT. Inclou desplaçaments. No inclòs kit manteniment</v>
      </c>
      <c r="C11" s="65">
        <f>SUM(AMID_PREVENTIUS[[#This Row],[2025]:[2028]])</f>
        <v>32</v>
      </c>
      <c r="D11" s="8">
        <v>8</v>
      </c>
      <c r="E11" s="8">
        <v>8</v>
      </c>
      <c r="F11" s="13">
        <v>8</v>
      </c>
      <c r="G11" s="8">
        <v>8</v>
      </c>
      <c r="I11" t="s">
        <v>351</v>
      </c>
      <c r="J11">
        <v>8</v>
      </c>
    </row>
    <row r="12" spans="1:10">
      <c r="A12" s="2" t="s">
        <v>317</v>
      </c>
      <c r="B12" s="3" t="str">
        <f>VLOOKUP(AMID_PREVENTIUS[[#This Row],[Codi]],TAULA_PREVENTIUS[[Codi]:[Preu licitació]],2,FALSE)</f>
        <v xml:space="preserve">Revisió preventiva Nivell II Bufant MAPNER SEM.11.8, segons punt 5.1.2 del PPT. </v>
      </c>
      <c r="C12" s="65">
        <f>SUM(AMID_PREVENTIUS[[#This Row],[2025]:[2028]])</f>
        <v>4</v>
      </c>
      <c r="D12" s="8">
        <v>1</v>
      </c>
      <c r="E12" s="8">
        <v>1</v>
      </c>
      <c r="F12" s="13">
        <v>1</v>
      </c>
      <c r="G12" s="8">
        <v>1</v>
      </c>
      <c r="I12" t="s">
        <v>351</v>
      </c>
      <c r="J12">
        <v>3</v>
      </c>
    </row>
    <row r="13" spans="1:10">
      <c r="A13" s="2" t="s">
        <v>319</v>
      </c>
      <c r="B13" s="3" t="str">
        <f>VLOOKUP(AMID_PREVENTIUS[[#This Row],[Codi]],TAULA_PREVENTIUS[[Codi]:[Preu licitació]],2,FALSE)</f>
        <v xml:space="preserve">Revisió preventiva Nivell II Bufant MAPNER SEM.25, segons punt 5.1.2 del PPT. </v>
      </c>
      <c r="C13" s="65">
        <f>SUM(AMID_PREVENTIUS[[#This Row],[2025]:[2028]])</f>
        <v>3</v>
      </c>
      <c r="D13" s="8">
        <v>1</v>
      </c>
      <c r="E13" s="8">
        <v>1</v>
      </c>
      <c r="F13" s="13">
        <v>0</v>
      </c>
      <c r="G13" s="8">
        <v>1</v>
      </c>
      <c r="I13" t="s">
        <v>351</v>
      </c>
      <c r="J13">
        <v>2</v>
      </c>
    </row>
    <row r="14" spans="1:10">
      <c r="A14" s="2" t="s">
        <v>321</v>
      </c>
      <c r="B14" s="3" t="str">
        <f>VLOOKUP(AMID_PREVENTIUS[[#This Row],[Codi]],TAULA_PREVENTIUS[[Codi]:[Preu licitació]],2,FALSE)</f>
        <v xml:space="preserve">Revisió preventiva Nivell II Bufant MAPNER SEM.55, segons punt 5.1.2 del PPT. </v>
      </c>
      <c r="C14" s="65">
        <f>SUM(AMID_PREVENTIUS[[#This Row],[2025]:[2028]])</f>
        <v>4</v>
      </c>
      <c r="D14" s="8">
        <v>1</v>
      </c>
      <c r="E14" s="8">
        <v>1</v>
      </c>
      <c r="F14" s="13">
        <v>1</v>
      </c>
      <c r="G14" s="8">
        <v>1</v>
      </c>
      <c r="I14" t="s">
        <v>351</v>
      </c>
      <c r="J14">
        <v>3</v>
      </c>
    </row>
    <row r="15" spans="1:10" ht="30">
      <c r="A15" s="2" t="s">
        <v>323</v>
      </c>
      <c r="B15" s="3" t="str">
        <f>VLOOKUP(AMID_PREVENTIUS[[#This Row],[Codi]],TAULA_PREVENTIUS[[Codi]:[Preu licitació]],2,FALSE)</f>
        <v>Revisió Preventiva anual Bufant Aerzen, segons punt 5.1.3 del PPT. Inclou desplaçaments. No inclosos materials.</v>
      </c>
      <c r="C15" s="65">
        <f>SUM(AMID_PREVENTIUS[[#This Row],[2025]:[2028]])</f>
        <v>8</v>
      </c>
      <c r="D15" s="8">
        <v>2</v>
      </c>
      <c r="E15" s="66">
        <v>2</v>
      </c>
      <c r="F15" s="13">
        <v>2</v>
      </c>
      <c r="G15" s="66">
        <v>2</v>
      </c>
      <c r="I15" t="s">
        <v>352</v>
      </c>
      <c r="J15">
        <v>2</v>
      </c>
    </row>
    <row r="16" spans="1:10">
      <c r="A16" s="2" t="s">
        <v>325</v>
      </c>
      <c r="B16" s="3" t="str">
        <f>VLOOKUP(AMID_PREVENTIUS[[#This Row],[Codi]],TAULA_PREVENTIUS[[Codi]:[Preu licitació]],2,FALSE)</f>
        <v>Revisió Preventiva triennal Bufant Aerzen, segons punt 5.1.3 del PPT.</v>
      </c>
      <c r="C16" s="65">
        <f>SUM(AMID_PREVENTIUS[[#This Row],[2025]:[2028]])</f>
        <v>3</v>
      </c>
      <c r="D16" s="8">
        <v>1</v>
      </c>
      <c r="E16" s="66">
        <v>1</v>
      </c>
      <c r="F16" s="13">
        <v>0</v>
      </c>
      <c r="G16" s="66">
        <v>1</v>
      </c>
      <c r="I16" t="s">
        <v>352</v>
      </c>
      <c r="J16">
        <v>2</v>
      </c>
    </row>
    <row r="17" spans="1:7">
      <c r="A17" t="s">
        <v>353</v>
      </c>
      <c r="C17" s="1">
        <f>SUBTOTAL(109,AMID_PREVENTIUS[Amidament])</f>
        <v>98</v>
      </c>
      <c r="D17" s="11">
        <f>SUBTOTAL(109,AMID_PREVENTIUS[2025])</f>
        <v>25</v>
      </c>
      <c r="E17" s="11">
        <f>SUBTOTAL(109,AMID_PREVENTIUS[2026])</f>
        <v>25</v>
      </c>
      <c r="F17" s="11">
        <f>SUBTOTAL(109,AMID_PREVENTIUS[2027])</f>
        <v>22</v>
      </c>
      <c r="G17" s="11">
        <f>SUBTOTAL(109,AMID_PREVENTIUS[2028])</f>
        <v>26</v>
      </c>
    </row>
    <row r="19" spans="1:7">
      <c r="A19" s="4" t="s">
        <v>354</v>
      </c>
      <c r="B19" s="5" t="s">
        <v>355</v>
      </c>
      <c r="C19" s="5"/>
      <c r="D19" s="5"/>
    </row>
    <row r="20" spans="1:7">
      <c r="A20" s="1" t="s">
        <v>2</v>
      </c>
      <c r="B20" s="1" t="s">
        <v>3</v>
      </c>
      <c r="C20" s="1" t="s">
        <v>344</v>
      </c>
      <c r="D20" s="1" t="s">
        <v>8</v>
      </c>
      <c r="E20" s="1" t="s">
        <v>345</v>
      </c>
      <c r="F20" s="1" t="s">
        <v>346</v>
      </c>
      <c r="G20" s="1" t="s">
        <v>347</v>
      </c>
    </row>
    <row r="21" spans="1:7" ht="30">
      <c r="A21" s="3" t="s">
        <v>328</v>
      </c>
      <c r="B21" s="3" t="str">
        <f>VLOOKUP(AMID_PA[[#This Row],[Codi]],TAULA_PA[],2,FALSE)</f>
        <v>Partida alçada a justificar pels recanvis dels treballs preventius als equips de l'ETAP Llobregat. (No es pot modificar)</v>
      </c>
      <c r="C21" s="65">
        <f>SUM(AMID_PA[[#This Row],[2025]:[2028]])</f>
        <v>4</v>
      </c>
      <c r="D21" s="1">
        <v>1</v>
      </c>
      <c r="E21" s="1">
        <v>1</v>
      </c>
      <c r="F21" s="8">
        <v>1</v>
      </c>
      <c r="G21" s="66">
        <v>1</v>
      </c>
    </row>
    <row r="22" spans="1:7" ht="30">
      <c r="A22" s="3" t="s">
        <v>331</v>
      </c>
      <c r="B22" s="67" t="str">
        <f>VLOOKUP(AMID_PA[[#This Row],[Codi]],TAULA_PA[],2,FALSE)</f>
        <v>Partida alçada a justificar pels treballs correctius als equips de l'ETAP LLOBREGAT. (No es pot modificar)</v>
      </c>
      <c r="C22" s="65">
        <f>SUM(AMID_PA[[#This Row],[2025]:[2028]])</f>
        <v>4</v>
      </c>
      <c r="D22" s="10">
        <v>1</v>
      </c>
      <c r="E22" s="1">
        <v>1</v>
      </c>
      <c r="F22" s="8">
        <v>1</v>
      </c>
      <c r="G22" s="66">
        <v>1</v>
      </c>
    </row>
    <row r="23" spans="1:7" ht="30">
      <c r="A23" s="3" t="s">
        <v>333</v>
      </c>
      <c r="B23" s="3" t="str">
        <f>VLOOKUP(AMID_PA[[#This Row],[Codi]],TAULA_PA[],2,FALSE)</f>
        <v>Partida alçada a justificar pels treballs correctius als equips de l'ITAM PRAT. (No es pot modificar)</v>
      </c>
      <c r="C23" s="1">
        <f>SUM(AMID_PA[[#This Row],[2025]:[2028]])</f>
        <v>4</v>
      </c>
      <c r="D23" s="10">
        <v>1</v>
      </c>
      <c r="E23" s="10">
        <v>1</v>
      </c>
      <c r="F23" s="8">
        <v>1</v>
      </c>
      <c r="G23" s="8">
        <v>1</v>
      </c>
    </row>
    <row r="24" spans="1:7" ht="30">
      <c r="A24" s="3" t="s">
        <v>335</v>
      </c>
      <c r="B24" s="3" t="str">
        <f>VLOOKUP(AMID_PA[[#This Row],[Codi]],TAULA_PA[],2,FALSE)</f>
        <v>Partida alçada a justificar pels recanvis dels treballs preventius als equips de l'ITAM PRAT. (No es pot modificar)</v>
      </c>
      <c r="C24" s="1">
        <f>SUM(AMID_PA[[#This Row],[2025]:[2028]])</f>
        <v>4</v>
      </c>
      <c r="D24" s="1">
        <v>1</v>
      </c>
      <c r="E24" s="1">
        <v>1</v>
      </c>
      <c r="F24" s="8">
        <v>1</v>
      </c>
      <c r="G24" s="8">
        <v>1</v>
      </c>
    </row>
    <row r="25" spans="1:7" ht="30">
      <c r="A25" s="3" t="s">
        <v>337</v>
      </c>
      <c r="B25" s="67" t="str">
        <f>VLOOKUP(AMID_PA[[#This Row],[Codi]],TAULA_PA[],2,FALSE)</f>
        <v>Partida alçada a justificar pels recanvis dels treballs preventius als equips de l'ETAP CARDENER. (No es pot modificar)</v>
      </c>
      <c r="C25" s="65">
        <f>SUM(AMID_PA[[#This Row],[2025]:[2028]])</f>
        <v>4</v>
      </c>
      <c r="D25" s="65">
        <v>1</v>
      </c>
      <c r="E25" s="1">
        <v>1</v>
      </c>
      <c r="F25" s="66">
        <v>1</v>
      </c>
      <c r="G25" s="66">
        <v>1</v>
      </c>
    </row>
    <row r="26" spans="1:7" ht="30">
      <c r="A26" s="3" t="s">
        <v>339</v>
      </c>
      <c r="B26" s="67" t="str">
        <f>VLOOKUP(AMID_PA[[#This Row],[Codi]],TAULA_PA[],2,FALSE)</f>
        <v>Partida alçada a justificar pels treballs correctius als equips de l'ETAP CARDENER. (No es pot modificar)</v>
      </c>
      <c r="C26" s="65">
        <f>SUM(AMID_PA[[#This Row],[2025]:[2028]])</f>
        <v>4</v>
      </c>
      <c r="D26" s="65">
        <v>1</v>
      </c>
      <c r="E26" s="1">
        <v>1</v>
      </c>
      <c r="F26" s="66">
        <v>1</v>
      </c>
      <c r="G26" s="66">
        <v>1</v>
      </c>
    </row>
    <row r="27" spans="1:7">
      <c r="A27" t="s">
        <v>353</v>
      </c>
      <c r="C27" s="1">
        <f>SUBTOTAL(109,AMID_PA[Amidament])</f>
        <v>24</v>
      </c>
      <c r="D27" s="1">
        <f>SUBTOTAL(109,AMID_PA[2025])</f>
        <v>6</v>
      </c>
      <c r="E27" s="1">
        <f>SUBTOTAL(109,AMID_PA[2026])</f>
        <v>6</v>
      </c>
      <c r="F27" s="1">
        <f>SUBTOTAL(109,AMID_PA[2027])</f>
        <v>6</v>
      </c>
      <c r="G27" s="1">
        <f>SUBTOTAL(109,AMID_PA[2028])</f>
        <v>6</v>
      </c>
    </row>
  </sheetData>
  <sheetProtection algorithmName="SHA-512" hashValue="epmPQadbpJQZD2BGVnpxNY+0fkQXhhyDnZrTR7FM2DrfFfxCS7KmkhVt3qaDzG1DZlbPiU0uDIonedgUI7RDGQ==" saltValue="W37CwBOnf9/XwX5FZwzm6Q==" spinCount="100000" sheet="1" objects="1" scenarios="1"/>
  <autoFilter ref="I5:J20" xr:uid="{00000000-0001-0000-0200-000000000000}"/>
  <phoneticPr fontId="4" type="noConversion"/>
  <pageMargins left="0.7" right="0.7" top="0.75" bottom="0.75" header="0.3" footer="0.3"/>
  <pageSetup paperSize="9" scale="84" fitToHeight="0" orientation="landscape" r:id="rId1"/>
  <colBreaks count="1" manualBreakCount="1">
    <brk id="7" max="1048575" man="1"/>
  </colBreaks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33"/>
  <sheetViews>
    <sheetView showGridLines="0" zoomScale="80" zoomScaleNormal="80" zoomScaleSheetLayoutView="100" workbookViewId="0">
      <selection activeCell="J30" sqref="J30"/>
    </sheetView>
  </sheetViews>
  <sheetFormatPr defaultColWidth="11.42578125" defaultRowHeight="15"/>
  <cols>
    <col min="1" max="1" width="19.140625" customWidth="1"/>
    <col min="2" max="2" width="68.85546875" customWidth="1"/>
    <col min="3" max="3" width="14.28515625" customWidth="1"/>
    <col min="4" max="4" width="14.7109375" customWidth="1"/>
    <col min="5" max="5" width="13.85546875" customWidth="1"/>
    <col min="6" max="6" width="14.28515625" customWidth="1"/>
    <col min="7" max="7" width="14.5703125" customWidth="1"/>
    <col min="8" max="8" width="13.5703125" hidden="1" customWidth="1"/>
    <col min="9" max="9" width="15.85546875" bestFit="1" customWidth="1"/>
  </cols>
  <sheetData>
    <row r="2" spans="1:9" ht="15.75">
      <c r="A2" s="54" t="s">
        <v>356</v>
      </c>
    </row>
    <row r="3" spans="1:9" ht="7.5" customHeight="1">
      <c r="A3" s="54"/>
    </row>
    <row r="4" spans="1:9" s="4" customFormat="1">
      <c r="A4" s="4" t="s">
        <v>342</v>
      </c>
      <c r="B4" s="5" t="s">
        <v>343</v>
      </c>
    </row>
    <row r="5" spans="1:9">
      <c r="A5" s="1" t="s">
        <v>357</v>
      </c>
      <c r="B5" s="1" t="s">
        <v>3</v>
      </c>
      <c r="C5" s="6" t="s">
        <v>358</v>
      </c>
      <c r="D5" s="1" t="s">
        <v>8</v>
      </c>
      <c r="E5" s="1" t="s">
        <v>345</v>
      </c>
      <c r="F5" s="1" t="s">
        <v>346</v>
      </c>
      <c r="G5" s="1" t="s">
        <v>347</v>
      </c>
      <c r="H5" s="4" t="s">
        <v>359</v>
      </c>
    </row>
    <row r="6" spans="1:9" ht="24">
      <c r="A6" s="27" t="s">
        <v>306</v>
      </c>
      <c r="B6" s="27" t="str">
        <f>VLOOKUP(RESUM_LOT1_PREV[[#This Row],[CODI]],AMID_PREVENTIUS[],2,FALSE)</f>
        <v>Revisió preventiva anual Bufant Pedro Gil ASR-10, segons punt 5.1.1 del PPT. Inclou desplaçaments. No inclosos materials.</v>
      </c>
      <c r="C6" s="52">
        <f t="shared" ref="C6:C7" si="0">SUM(D6:G6)</f>
        <v>0</v>
      </c>
      <c r="D6" s="57">
        <f>AMIDAMENT!D6*QPREUS!$F6</f>
        <v>0</v>
      </c>
      <c r="E6" s="57">
        <f>AMIDAMENT!E6*QPREUS!$F6</f>
        <v>0</v>
      </c>
      <c r="F6" s="57">
        <f>AMIDAMENT!F6*QPREUS!$F6</f>
        <v>0</v>
      </c>
      <c r="G6" s="57">
        <f>AMIDAMENT!G6*QPREUS!$F6</f>
        <v>0</v>
      </c>
      <c r="I6" t="s">
        <v>350</v>
      </c>
    </row>
    <row r="7" spans="1:9" ht="21.6" customHeight="1">
      <c r="A7" s="27" t="s">
        <v>308</v>
      </c>
      <c r="B7" s="27" t="str">
        <f>VLOOKUP(RESUM_LOT1_PREV[[#This Row],[CODI]],AMID_PREVENTIUS[],2,FALSE)</f>
        <v>Revisió preventiva anual Bufant Pedro Gil PG-30 RNT-34.30, segons punt 5.1.1 del PPT. Inclou desplaçaments. No inclosos materials.</v>
      </c>
      <c r="C7" s="52">
        <f t="shared" si="0"/>
        <v>0</v>
      </c>
      <c r="D7" s="57">
        <f>AMIDAMENT!D7*QPREUS!$F7</f>
        <v>0</v>
      </c>
      <c r="E7" s="57">
        <f>AMIDAMENT!E7*QPREUS!$F7</f>
        <v>0</v>
      </c>
      <c r="F7" s="57">
        <f>AMIDAMENT!F7*QPREUS!$F7</f>
        <v>0</v>
      </c>
      <c r="G7" s="57">
        <f>AMIDAMENT!G7*QPREUS!$F7</f>
        <v>0</v>
      </c>
      <c r="I7" t="s">
        <v>350</v>
      </c>
    </row>
    <row r="8" spans="1:9" ht="24">
      <c r="A8" s="27" t="s">
        <v>310</v>
      </c>
      <c r="B8" s="27" t="str">
        <f>VLOOKUP(RESUM_LOT1_PREV[[#This Row],[CODI]],AMID_PREVENTIUS[],2,FALSE)</f>
        <v>Revisió preventiva triennal Bufant Pedro Gil PG-30 RNT-34.30, segons punt 5.1.1 del PPT. Inclos kit de manteniment RNT-34</v>
      </c>
      <c r="C8" s="52">
        <f>SUM(D8:G8)</f>
        <v>0</v>
      </c>
      <c r="D8" s="57">
        <f>AMIDAMENT!D8*QPREUS!$F8</f>
        <v>0</v>
      </c>
      <c r="E8" s="57">
        <f>AMIDAMENT!E8*QPREUS!$F8</f>
        <v>0</v>
      </c>
      <c r="F8" s="57">
        <f>AMIDAMENT!F8*QPREUS!$F8</f>
        <v>0</v>
      </c>
      <c r="G8" s="57">
        <f>AMIDAMENT!G8*QPREUS!$F8</f>
        <v>0</v>
      </c>
      <c r="I8" t="s">
        <v>350</v>
      </c>
    </row>
    <row r="9" spans="1:9" ht="24">
      <c r="A9" s="27" t="s">
        <v>312</v>
      </c>
      <c r="B9" s="27" t="str">
        <f>VLOOKUP(RESUM_LOT1_PREV[[#This Row],[CODI]],AMID_PREVENTIUS[],2,FALSE)</f>
        <v>Revisió preventiva Nivell I Bufant MAPNER, segons punt 5.1.2 del PPT. Inclou desplaçaments. No inclòs kit manteniment</v>
      </c>
      <c r="C9" s="52">
        <f>SUM(D9:G9)</f>
        <v>0</v>
      </c>
      <c r="D9" s="57">
        <f>AMIDAMENT!D9*QPREUS!$F9</f>
        <v>0</v>
      </c>
      <c r="E9" s="57">
        <f>AMIDAMENT!E9*QPREUS!$F9</f>
        <v>0</v>
      </c>
      <c r="F9" s="57">
        <f>AMIDAMENT!F9*QPREUS!$F9</f>
        <v>0</v>
      </c>
      <c r="G9" s="57">
        <f>AMIDAMENT!G9*QPREUS!$F9</f>
        <v>0</v>
      </c>
      <c r="I9" t="s">
        <v>350</v>
      </c>
    </row>
    <row r="10" spans="1:9">
      <c r="A10" s="27" t="s">
        <v>314</v>
      </c>
      <c r="B10" s="27" t="str">
        <f>VLOOKUP(RESUM_LOT1_PREV[[#This Row],[CODI]],AMID_PREVENTIUS[],2,FALSE)</f>
        <v xml:space="preserve">Revisió preventiva Nivell II Bufant MAPNER SEM.1, segons punt 5.1.2 del PPT. </v>
      </c>
      <c r="C10" s="52">
        <f>SUM(D10:G10)</f>
        <v>0</v>
      </c>
      <c r="D10" s="57">
        <f>AMIDAMENT!D10*QPREUS!$F10</f>
        <v>0</v>
      </c>
      <c r="E10" s="57">
        <f>AMIDAMENT!E10*QPREUS!$F10</f>
        <v>0</v>
      </c>
      <c r="F10" s="57">
        <f>AMIDAMENT!F10*QPREUS!$F10</f>
        <v>0</v>
      </c>
      <c r="G10" s="57">
        <f>AMIDAMENT!G10*QPREUS!$F10</f>
        <v>0</v>
      </c>
      <c r="I10" t="s">
        <v>350</v>
      </c>
    </row>
    <row r="11" spans="1:9" ht="24">
      <c r="A11" s="27" t="s">
        <v>312</v>
      </c>
      <c r="B11" s="27" t="str">
        <f>VLOOKUP(RESUM_LOT1_PREV[[#This Row],[CODI]],AMID_PREVENTIUS[],2,FALSE)</f>
        <v>Revisió preventiva Nivell I Bufant MAPNER, segons punt 5.1.2 del PPT. Inclou desplaçaments. No inclòs kit manteniment</v>
      </c>
      <c r="C11" s="52">
        <f t="shared" ref="C11:C14" si="1">SUM(D11:G11)</f>
        <v>0</v>
      </c>
      <c r="D11" s="57">
        <f>AMIDAMENT!D11*QPREUS!$F11</f>
        <v>0</v>
      </c>
      <c r="E11" s="57">
        <f>AMIDAMENT!E11*QPREUS!$F11</f>
        <v>0</v>
      </c>
      <c r="F11" s="57">
        <f>AMIDAMENT!F11*QPREUS!$F11</f>
        <v>0</v>
      </c>
      <c r="G11" s="57">
        <f>AMIDAMENT!G11*QPREUS!$F11</f>
        <v>0</v>
      </c>
      <c r="I11" t="s">
        <v>351</v>
      </c>
    </row>
    <row r="12" spans="1:9">
      <c r="A12" s="27" t="s">
        <v>317</v>
      </c>
      <c r="B12" s="27" t="str">
        <f>VLOOKUP(RESUM_LOT1_PREV[[#This Row],[CODI]],AMID_PREVENTIUS[],2,FALSE)</f>
        <v xml:space="preserve">Revisió preventiva Nivell II Bufant MAPNER SEM.11.8, segons punt 5.1.2 del PPT. </v>
      </c>
      <c r="C12" s="52">
        <f t="shared" si="1"/>
        <v>0</v>
      </c>
      <c r="D12" s="57">
        <f>AMIDAMENT!D12*QPREUS!$F12</f>
        <v>0</v>
      </c>
      <c r="E12" s="57">
        <f>AMIDAMENT!E12*QPREUS!$F12</f>
        <v>0</v>
      </c>
      <c r="F12" s="57">
        <f>AMIDAMENT!F12*QPREUS!$F12</f>
        <v>0</v>
      </c>
      <c r="G12" s="57">
        <f>AMIDAMENT!G12*QPREUS!$F12</f>
        <v>0</v>
      </c>
      <c r="I12" t="s">
        <v>351</v>
      </c>
    </row>
    <row r="13" spans="1:9">
      <c r="A13" s="27" t="s">
        <v>319</v>
      </c>
      <c r="B13" s="27" t="str">
        <f>VLOOKUP(RESUM_LOT1_PREV[[#This Row],[CODI]],AMID_PREVENTIUS[],2,FALSE)</f>
        <v xml:space="preserve">Revisió preventiva Nivell II Bufant MAPNER SEM.25, segons punt 5.1.2 del PPT. </v>
      </c>
      <c r="C13" s="52">
        <f t="shared" si="1"/>
        <v>0</v>
      </c>
      <c r="D13" s="57">
        <f>AMIDAMENT!D13*QPREUS!$F13</f>
        <v>0</v>
      </c>
      <c r="E13" s="57">
        <f>AMIDAMENT!E13*QPREUS!$F13</f>
        <v>0</v>
      </c>
      <c r="F13" s="57">
        <f>AMIDAMENT!F13*QPREUS!$F13</f>
        <v>0</v>
      </c>
      <c r="G13" s="57">
        <f>AMIDAMENT!G13*QPREUS!$F13</f>
        <v>0</v>
      </c>
      <c r="I13" t="s">
        <v>351</v>
      </c>
    </row>
    <row r="14" spans="1:9">
      <c r="A14" s="27" t="s">
        <v>321</v>
      </c>
      <c r="B14" s="27" t="str">
        <f>VLOOKUP(RESUM_LOT1_PREV[[#This Row],[CODI]],AMID_PREVENTIUS[],2,FALSE)</f>
        <v xml:space="preserve">Revisió preventiva Nivell II Bufant MAPNER SEM.55, segons punt 5.1.2 del PPT. </v>
      </c>
      <c r="C14" s="52">
        <f t="shared" si="1"/>
        <v>0</v>
      </c>
      <c r="D14" s="57">
        <f>AMIDAMENT!D14*QPREUS!$F14</f>
        <v>0</v>
      </c>
      <c r="E14" s="57">
        <f>AMIDAMENT!E14*QPREUS!$F14</f>
        <v>0</v>
      </c>
      <c r="F14" s="57">
        <f>AMIDAMENT!F14*QPREUS!$F14</f>
        <v>0</v>
      </c>
      <c r="G14" s="57">
        <f>AMIDAMENT!G14*QPREUS!$F14</f>
        <v>0</v>
      </c>
      <c r="I14" t="s">
        <v>351</v>
      </c>
    </row>
    <row r="15" spans="1:9" ht="24">
      <c r="A15" s="26" t="s">
        <v>323</v>
      </c>
      <c r="B15" s="27" t="str">
        <f>VLOOKUP(RESUM_LOT1_PREV[[#This Row],[CODI]],AMID_PREVENTIUS[],2,FALSE)</f>
        <v>Revisió Preventiva anual Bufant Aerzen, segons punt 5.1.3 del PPT. Inclou desplaçaments. No inclosos materials.</v>
      </c>
      <c r="C15" s="52">
        <f>SUM(D15:G15)</f>
        <v>0</v>
      </c>
      <c r="D15" s="57">
        <f>AMIDAMENT!D15*QPREUS!$F15</f>
        <v>0</v>
      </c>
      <c r="E15" s="57">
        <f>AMIDAMENT!E15*QPREUS!$F15</f>
        <v>0</v>
      </c>
      <c r="F15" s="57">
        <f>AMIDAMENT!F15*QPREUS!$F15</f>
        <v>0</v>
      </c>
      <c r="G15" s="57">
        <f>AMIDAMENT!G15*QPREUS!$F15</f>
        <v>0</v>
      </c>
      <c r="I15" t="s">
        <v>352</v>
      </c>
    </row>
    <row r="16" spans="1:9">
      <c r="A16" s="26" t="s">
        <v>325</v>
      </c>
      <c r="B16" s="27" t="str">
        <f>VLOOKUP(RESUM_LOT1_PREV[[#This Row],[CODI]],AMID_PREVENTIUS[],2,FALSE)</f>
        <v>Revisió Preventiva triennal Bufant Aerzen, segons punt 5.1.3 del PPT.</v>
      </c>
      <c r="C16" s="52">
        <f>SUM(D16:G16)</f>
        <v>0</v>
      </c>
      <c r="D16" s="57">
        <f>AMIDAMENT!D16*QPREUS!$F16</f>
        <v>0</v>
      </c>
      <c r="E16" s="57">
        <f>AMIDAMENT!E16*QPREUS!$F16</f>
        <v>0</v>
      </c>
      <c r="F16" s="57">
        <f>AMIDAMENT!F16*QPREUS!$F16</f>
        <v>0</v>
      </c>
      <c r="G16" s="57">
        <f>AMIDAMENT!G16*QPREUS!$F16</f>
        <v>0</v>
      </c>
      <c r="I16" t="s">
        <v>352</v>
      </c>
    </row>
    <row r="17" spans="1:9">
      <c r="A17" s="21" t="s">
        <v>353</v>
      </c>
      <c r="B17" s="21"/>
      <c r="C17" s="53">
        <f>SUBTOTAL(109,RESUM_LOT1_PREV[Import])</f>
        <v>0</v>
      </c>
      <c r="D17" s="53">
        <f>SUBTOTAL(109,RESUM_LOT1_PREV[2025])</f>
        <v>0</v>
      </c>
      <c r="E17" s="53">
        <f>SUBTOTAL(109,RESUM_LOT1_PREV[2026])</f>
        <v>0</v>
      </c>
      <c r="F17" s="53">
        <f>SUBTOTAL(109,RESUM_LOT1_PREV[2027])</f>
        <v>0</v>
      </c>
      <c r="G17" s="53">
        <f>SUBTOTAL(109,RESUM_LOT1_PREV[2028])</f>
        <v>0</v>
      </c>
      <c r="H17" s="4"/>
    </row>
    <row r="18" spans="1:9">
      <c r="B18" s="9"/>
      <c r="C18" s="7"/>
      <c r="H18" s="4"/>
    </row>
    <row r="19" spans="1:9">
      <c r="A19" s="4" t="s">
        <v>354</v>
      </c>
      <c r="B19" s="5" t="s">
        <v>360</v>
      </c>
      <c r="H19" s="4"/>
    </row>
    <row r="20" spans="1:9">
      <c r="A20" s="1" t="s">
        <v>357</v>
      </c>
      <c r="B20" s="1" t="s">
        <v>3</v>
      </c>
      <c r="C20" s="6" t="s">
        <v>358</v>
      </c>
      <c r="D20" s="1" t="s">
        <v>8</v>
      </c>
      <c r="E20" s="1" t="s">
        <v>345</v>
      </c>
      <c r="F20" s="1" t="s">
        <v>346</v>
      </c>
      <c r="G20" s="1" t="s">
        <v>347</v>
      </c>
      <c r="H20" s="4" t="s">
        <v>359</v>
      </c>
    </row>
    <row r="21" spans="1:9" ht="30">
      <c r="A21" s="3" t="s">
        <v>328</v>
      </c>
      <c r="B21" s="3" t="str">
        <f>VLOOKUP(RESUM_LOT1_PA[[#This Row],[CODI]],AMID_PA[],2,FALSE)</f>
        <v>Partida alçada a justificar pels recanvis dels treballs preventius als equips de l'ETAP Llobregat. (No es pot modificar)</v>
      </c>
      <c r="C21" s="6">
        <f t="shared" ref="C21" si="2">SUM(D21:G21)</f>
        <v>50000</v>
      </c>
      <c r="D21" s="6">
        <f>AMIDAMENT!D21*VLOOKUP(RESUM_LOT1_PA[[#This Row],[CODI]],TAULA_PA[],4,FALSE)</f>
        <v>12500</v>
      </c>
      <c r="E21" s="6">
        <f>AMIDAMENT!E21*VLOOKUP(RESUM_LOT1_PA[[#This Row],[CODI]],TAULA_PA[],4,FALSE)</f>
        <v>12500</v>
      </c>
      <c r="F21" s="6">
        <f>AMIDAMENT!F21*VLOOKUP(RESUM_LOT1_PA[[#This Row],[CODI]],TAULA_PA[],4,FALSE)</f>
        <v>12500</v>
      </c>
      <c r="G21" s="6">
        <f>AMIDAMENT!G21*VLOOKUP(RESUM_LOT1_PA[[#This Row],[CODI]],TAULA_PA[],4,FALSE)</f>
        <v>12500</v>
      </c>
      <c r="H21" s="4"/>
      <c r="I21" t="s">
        <v>350</v>
      </c>
    </row>
    <row r="22" spans="1:9" ht="30">
      <c r="A22" s="3" t="s">
        <v>331</v>
      </c>
      <c r="B22" s="3" t="str">
        <f>VLOOKUP(RESUM_LOT1_PA[[#This Row],[CODI]],AMID_PA[],2,FALSE)</f>
        <v>Partida alçada a justificar pels treballs correctius als equips de l'ETAP LLOBREGAT. (No es pot modificar)</v>
      </c>
      <c r="C22" s="6">
        <f>SUM(D22:G22)</f>
        <v>120000</v>
      </c>
      <c r="D22" s="6">
        <f>AMIDAMENT!D22*VLOOKUP(RESUM_LOT1_PA[[#This Row],[CODI]],TAULA_PA[],4,FALSE)</f>
        <v>30000</v>
      </c>
      <c r="E22" s="6">
        <f>AMIDAMENT!E22*VLOOKUP(RESUM_LOT1_PA[[#This Row],[CODI]],TAULA_PA[],4,FALSE)</f>
        <v>30000</v>
      </c>
      <c r="F22" s="6">
        <f>AMIDAMENT!F22*VLOOKUP(RESUM_LOT1_PA[[#This Row],[CODI]],TAULA_PA[],4,FALSE)</f>
        <v>30000</v>
      </c>
      <c r="G22" s="6">
        <f>AMIDAMENT!G22*VLOOKUP(RESUM_LOT1_PA[[#This Row],[CODI]],TAULA_PA[],4,FALSE)</f>
        <v>30000</v>
      </c>
      <c r="H22" s="4"/>
      <c r="I22" t="s">
        <v>350</v>
      </c>
    </row>
    <row r="23" spans="1:9" ht="30">
      <c r="A23" s="3" t="s">
        <v>333</v>
      </c>
      <c r="B23" s="3" t="str">
        <f>VLOOKUP(RESUM_LOT1_PA[[#This Row],[CODI]],AMID_PA[],2,FALSE)</f>
        <v>Partida alçada a justificar pels treballs correctius als equips de l'ITAM PRAT. (No es pot modificar)</v>
      </c>
      <c r="C23" s="14">
        <f>SUM(D23:G23)</f>
        <v>40000</v>
      </c>
      <c r="D23" s="6">
        <f>AMIDAMENT!D23*VLOOKUP(RESUM_LOT1_PA[[#This Row],[CODI]],TAULA_PA[],4,FALSE)</f>
        <v>10000</v>
      </c>
      <c r="E23" s="6">
        <f>AMIDAMENT!E23*VLOOKUP(RESUM_LOT1_PA[[#This Row],[CODI]],TAULA_PA[],4,FALSE)</f>
        <v>10000</v>
      </c>
      <c r="F23" s="6">
        <f>AMIDAMENT!F23*VLOOKUP(RESUM_LOT1_PA[[#This Row],[CODI]],TAULA_PA[],4,FALSE)</f>
        <v>10000</v>
      </c>
      <c r="G23" s="6">
        <f>AMIDAMENT!G23*VLOOKUP(RESUM_LOT1_PA[[#This Row],[CODI]],TAULA_PA[],4,FALSE)</f>
        <v>10000</v>
      </c>
      <c r="H23" s="4"/>
      <c r="I23" t="s">
        <v>351</v>
      </c>
    </row>
    <row r="24" spans="1:9" ht="30">
      <c r="A24" s="3" t="s">
        <v>335</v>
      </c>
      <c r="B24" s="3" t="str">
        <f>VLOOKUP(RESUM_LOT1_PA[[#This Row],[CODI]],AMID_PA[],2,FALSE)</f>
        <v>Partida alçada a justificar pels recanvis dels treballs preventius als equips de l'ITAM PRAT. (No es pot modificar)</v>
      </c>
      <c r="C24" s="14">
        <f>SUM(D24:G24)</f>
        <v>120000</v>
      </c>
      <c r="D24" s="6">
        <f>AMIDAMENT!D24*VLOOKUP(RESUM_LOT1_PA[[#This Row],[CODI]],TAULA_PA[],4,FALSE)</f>
        <v>30000</v>
      </c>
      <c r="E24" s="6">
        <f>AMIDAMENT!E24*VLOOKUP(RESUM_LOT1_PA[[#This Row],[CODI]],TAULA_PA[],4,FALSE)</f>
        <v>30000</v>
      </c>
      <c r="F24" s="6">
        <f>AMIDAMENT!F24*VLOOKUP(RESUM_LOT1_PA[[#This Row],[CODI]],TAULA_PA[],4,FALSE)</f>
        <v>30000</v>
      </c>
      <c r="G24" s="6">
        <f>AMIDAMENT!G24*VLOOKUP(RESUM_LOT1_PA[[#This Row],[CODI]],TAULA_PA[],4,FALSE)</f>
        <v>30000</v>
      </c>
      <c r="H24" s="4"/>
      <c r="I24" t="s">
        <v>351</v>
      </c>
    </row>
    <row r="25" spans="1:9" ht="30">
      <c r="A25" s="3" t="s">
        <v>337</v>
      </c>
      <c r="B25" s="3" t="str">
        <f>VLOOKUP(RESUM_LOT1_PA[[#This Row],[CODI]],AMID_PA[],2,FALSE)</f>
        <v>Partida alçada a justificar pels recanvis dels treballs preventius als equips de l'ETAP CARDENER. (No es pot modificar)</v>
      </c>
      <c r="C25" s="14">
        <f>SUM(D25:G25)</f>
        <v>10000</v>
      </c>
      <c r="D25" s="6">
        <f>AMIDAMENT!D25*VLOOKUP(RESUM_LOT1_PA[[#This Row],[CODI]],TAULA_PA[],4,FALSE)</f>
        <v>2500</v>
      </c>
      <c r="E25" s="6">
        <f>AMIDAMENT!E25*VLOOKUP(RESUM_LOT1_PA[[#This Row],[CODI]],TAULA_PA[],4,FALSE)</f>
        <v>2500</v>
      </c>
      <c r="F25" s="6">
        <f>AMIDAMENT!F25*VLOOKUP(RESUM_LOT1_PA[[#This Row],[CODI]],TAULA_PA[],4,FALSE)</f>
        <v>2500</v>
      </c>
      <c r="G25" s="6">
        <f>AMIDAMENT!G25*VLOOKUP(RESUM_LOT1_PA[[#This Row],[CODI]],TAULA_PA[],4,FALSE)</f>
        <v>2500</v>
      </c>
      <c r="H25" s="4"/>
      <c r="I25" t="s">
        <v>352</v>
      </c>
    </row>
    <row r="26" spans="1:9" ht="30">
      <c r="A26" s="3" t="s">
        <v>339</v>
      </c>
      <c r="B26" s="3" t="str">
        <f>VLOOKUP(RESUM_LOT1_PA[[#This Row],[CODI]],AMID_PA[],2,FALSE)</f>
        <v>Partida alçada a justificar pels treballs correctius als equips de l'ETAP CARDENER. (No es pot modificar)</v>
      </c>
      <c r="C26" s="14">
        <f>SUM(D26:G26)</f>
        <v>40000</v>
      </c>
      <c r="D26" s="6">
        <f>AMIDAMENT!D26*VLOOKUP(RESUM_LOT1_PA[[#This Row],[CODI]],TAULA_PA[],4,FALSE)</f>
        <v>10000</v>
      </c>
      <c r="E26" s="6">
        <f>AMIDAMENT!E26*VLOOKUP(RESUM_LOT1_PA[[#This Row],[CODI]],TAULA_PA[],4,FALSE)</f>
        <v>10000</v>
      </c>
      <c r="F26" s="6">
        <f>AMIDAMENT!F26*VLOOKUP(RESUM_LOT1_PA[[#This Row],[CODI]],TAULA_PA[],4,FALSE)</f>
        <v>10000</v>
      </c>
      <c r="G26" s="6">
        <f>AMIDAMENT!G26*VLOOKUP(RESUM_LOT1_PA[[#This Row],[CODI]],TAULA_PA[],4,FALSE)</f>
        <v>10000</v>
      </c>
      <c r="H26" s="4"/>
      <c r="I26" t="s">
        <v>352</v>
      </c>
    </row>
    <row r="27" spans="1:9">
      <c r="A27" t="s">
        <v>353</v>
      </c>
      <c r="C27" s="7">
        <f>SUBTOTAL(109,RESUM_LOT1_PA[Import])</f>
        <v>380000</v>
      </c>
      <c r="D27" s="7">
        <f>SUBTOTAL(109,RESUM_LOT1_PA[2025])</f>
        <v>95000</v>
      </c>
      <c r="E27" s="7">
        <f>SUBTOTAL(109,RESUM_LOT1_PA[2026])</f>
        <v>95000</v>
      </c>
      <c r="F27" s="7">
        <f>SUBTOTAL(109,RESUM_LOT1_PA[2027])</f>
        <v>95000</v>
      </c>
      <c r="G27" s="7">
        <f>SUBTOTAL(109,RESUM_LOT1_PA[2028])</f>
        <v>95000</v>
      </c>
      <c r="H27" s="4"/>
    </row>
    <row r="28" spans="1:9" ht="15.75" thickBot="1">
      <c r="B28" s="9"/>
      <c r="C28" s="7"/>
      <c r="H28" s="4"/>
    </row>
    <row r="29" spans="1:9" ht="15.75" thickBot="1">
      <c r="C29" s="16" t="s">
        <v>361</v>
      </c>
      <c r="D29" s="15" t="s">
        <v>8</v>
      </c>
      <c r="E29" s="15" t="s">
        <v>345</v>
      </c>
      <c r="F29" s="15" t="s">
        <v>346</v>
      </c>
      <c r="G29" s="15" t="s">
        <v>347</v>
      </c>
      <c r="H29" s="4"/>
    </row>
    <row r="30" spans="1:9" ht="15.75" thickBot="1">
      <c r="A30" s="3"/>
      <c r="B30" s="58" t="s">
        <v>362</v>
      </c>
      <c r="C30" s="17"/>
      <c r="D30" s="18">
        <f>RESUM_LOT1_PREV[[#Totals],[2025]]+RESUM_LOT1_PA[[#Totals],[2025]]</f>
        <v>95000</v>
      </c>
      <c r="E30" s="18">
        <f>RESUM_LOT1_PREV[[#Totals],[2026]]+RESUM_LOT1_PA[[#Totals],[2026]]</f>
        <v>95000</v>
      </c>
      <c r="F30" s="18">
        <f>RESUM_LOT1_PREV[[#Totals],[2027]]+RESUM_LOT1_PA[[#Totals],[2027]]</f>
        <v>95000</v>
      </c>
      <c r="G30" s="18">
        <f>RESUM_LOT1_PREV[[#Totals],[2028]]+RESUM_LOT1_PA[[#Totals],[2028]]</f>
        <v>95000</v>
      </c>
      <c r="H30" s="4"/>
    </row>
    <row r="31" spans="1:9" ht="16.5" thickTop="1" thickBot="1">
      <c r="B31" s="59" t="s">
        <v>363</v>
      </c>
      <c r="C31" s="20">
        <f>SUM(D30:G30)</f>
        <v>380000</v>
      </c>
      <c r="H31" s="4"/>
    </row>
    <row r="32" spans="1:9">
      <c r="B32" s="58" t="s">
        <v>364</v>
      </c>
      <c r="C32" s="12">
        <f>0.21*C31</f>
        <v>79800</v>
      </c>
    </row>
    <row r="33" spans="2:3">
      <c r="B33" s="19" t="s">
        <v>365</v>
      </c>
      <c r="C33" s="12">
        <f>C31+C32</f>
        <v>459800</v>
      </c>
    </row>
  </sheetData>
  <sheetProtection algorithmName="SHA-512" hashValue="4FUhf7Ctr5iSyYMPfHzspfYYVWhE7ijioiXFyQeOBrobWVC6jKFDPtbOEeyMwuk26Ip6DI8hKh16TAirXkKVow==" saltValue="vl/RyCZQhqcLqGlBYr6YMA==" spinCount="100000" sheet="1" objects="1" scenarios="1"/>
  <phoneticPr fontId="4" type="noConversion"/>
  <pageMargins left="0.7" right="0.7" top="0.75" bottom="0.75" header="0.3" footer="0.3"/>
  <pageSetup paperSize="9" scale="77" fitToHeight="0" orientation="landscape" r:id="rId1"/>
  <colBreaks count="1" manualBreakCount="1">
    <brk id="7" max="1048575" man="1"/>
  </colBreaks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2b2d1e07d169850833935f9397516ef0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e196fb8024ce7c9f5a745e1480fcc999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5E8201-2CD9-440F-BA35-772BB6ED7F43}"/>
</file>

<file path=customXml/itemProps2.xml><?xml version="1.0" encoding="utf-8"?>
<ds:datastoreItem xmlns:ds="http://schemas.openxmlformats.org/officeDocument/2006/customXml" ds:itemID="{D7084B28-D236-4395-B272-269D2BC601E1}"/>
</file>

<file path=customXml/itemProps3.xml><?xml version="1.0" encoding="utf-8"?>
<ds:datastoreItem xmlns:ds="http://schemas.openxmlformats.org/officeDocument/2006/customXml" ds:itemID="{F9388BB6-D98D-47E5-8A67-820510EC98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Vicente Gonzalez Puebla</dc:creator>
  <cp:keywords/>
  <dc:description/>
  <cp:lastModifiedBy>A. Navarro</cp:lastModifiedBy>
  <cp:revision/>
  <dcterms:created xsi:type="dcterms:W3CDTF">2021-05-03T09:31:24Z</dcterms:created>
  <dcterms:modified xsi:type="dcterms:W3CDTF">2025-05-05T12:06:22Z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